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05" windowWidth="14805" windowHeight="7710"/>
  </bookViews>
  <sheets>
    <sheet name="Bilancio Personale" sheetId="6" r:id="rId1"/>
    <sheet name="OverPlus Betfair" sheetId="4" r:id="rId2"/>
    <sheet name="OverPlus Fairbot" sheetId="3" r:id="rId3"/>
    <sheet name="Strategia Fast" sheetId="5" r:id="rId4"/>
  </sheets>
  <externalReferences>
    <externalReference r:id="rId5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4" l="1"/>
  <c r="O8" i="4"/>
  <c r="B12" i="4"/>
  <c r="O9" i="4"/>
  <c r="L8" i="4"/>
  <c r="B45" i="4" l="1"/>
  <c r="L46" i="4" s="1"/>
  <c r="I46" i="4" l="1"/>
  <c r="O46" i="4" s="1"/>
  <c r="L45" i="4"/>
  <c r="B32" i="3"/>
  <c r="L32" i="3" s="1"/>
  <c r="B9" i="3"/>
  <c r="L10" i="3" s="1"/>
  <c r="B30" i="4"/>
  <c r="L30" i="4" s="1"/>
  <c r="B9" i="4"/>
  <c r="Z10" i="4" s="1"/>
  <c r="I45" i="4" l="1"/>
  <c r="I44" i="4" s="1"/>
  <c r="L44" i="4" s="1"/>
  <c r="O44" i="4" s="1"/>
  <c r="B48" i="4" s="1"/>
  <c r="I10" i="3"/>
  <c r="O10" i="3" s="1"/>
  <c r="I32" i="3"/>
  <c r="I31" i="3" s="1"/>
  <c r="L31" i="3" s="1"/>
  <c r="L9" i="3"/>
  <c r="I30" i="4"/>
  <c r="I29" i="4" s="1"/>
  <c r="L29" i="4" s="1"/>
  <c r="I10" i="4"/>
  <c r="L10" i="4" s="1"/>
  <c r="O10" i="4" s="1"/>
  <c r="Z9" i="4"/>
  <c r="O45" i="4" l="1"/>
  <c r="I48" i="4" s="1"/>
  <c r="L48" i="4"/>
  <c r="C35" i="3"/>
  <c r="O31" i="3"/>
  <c r="O9" i="3"/>
  <c r="I12" i="3" s="1"/>
  <c r="I9" i="3"/>
  <c r="I8" i="3" s="1"/>
  <c r="L8" i="3" s="1"/>
  <c r="O8" i="3" s="1"/>
  <c r="B12" i="3" s="1"/>
  <c r="O32" i="3"/>
  <c r="I35" i="3" s="1"/>
  <c r="C33" i="4"/>
  <c r="O29" i="4"/>
  <c r="I9" i="4"/>
  <c r="O30" i="4"/>
  <c r="I33" i="4" s="1"/>
  <c r="I8" i="4" l="1"/>
  <c r="L12" i="3"/>
  <c r="L12" i="4" l="1"/>
  <c r="I12" i="4"/>
  <c r="K10" i="6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G5" i="6"/>
  <c r="E4" i="6"/>
  <c r="E5" i="6" s="1"/>
  <c r="L10" i="6" s="1"/>
  <c r="G3" i="6"/>
  <c r="E6" i="6" l="1"/>
  <c r="G6" i="6"/>
  <c r="H3" i="6" s="1"/>
  <c r="H5" i="6" l="1"/>
  <c r="D8" i="5" l="1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7" i="5"/>
  <c r="E7" i="5" s="1"/>
  <c r="C7" i="5"/>
  <c r="F7" i="5" l="1"/>
  <c r="F8" i="5" l="1"/>
  <c r="C8" i="5"/>
  <c r="E8" i="5"/>
  <c r="F9" i="5" l="1"/>
  <c r="C9" i="5"/>
  <c r="E9" i="5"/>
  <c r="F10" i="5" l="1"/>
  <c r="C10" i="5"/>
  <c r="E10" i="5"/>
  <c r="F11" i="5" l="1"/>
  <c r="C11" i="5"/>
  <c r="E11" i="5"/>
  <c r="F12" i="5" l="1"/>
  <c r="C12" i="5"/>
  <c r="E12" i="5"/>
  <c r="F13" i="5" l="1"/>
  <c r="C13" i="5"/>
  <c r="E13" i="5"/>
  <c r="F14" i="5" l="1"/>
  <c r="C14" i="5"/>
  <c r="E14" i="5"/>
  <c r="F15" i="5" l="1"/>
  <c r="C15" i="5"/>
  <c r="E15" i="5"/>
  <c r="F16" i="5" l="1"/>
  <c r="C16" i="5"/>
  <c r="E16" i="5"/>
  <c r="F17" i="5" l="1"/>
  <c r="C17" i="5"/>
  <c r="E17" i="5"/>
  <c r="F18" i="5" l="1"/>
  <c r="C18" i="5"/>
  <c r="E18" i="5"/>
  <c r="F19" i="5" l="1"/>
  <c r="C19" i="5"/>
  <c r="E19" i="5"/>
  <c r="F20" i="5" l="1"/>
  <c r="C20" i="5"/>
  <c r="E20" i="5"/>
  <c r="F21" i="5" l="1"/>
  <c r="C21" i="5"/>
  <c r="E21" i="5"/>
  <c r="F22" i="5" l="1"/>
  <c r="C22" i="5"/>
  <c r="E22" i="5"/>
  <c r="F23" i="5" l="1"/>
  <c r="C23" i="5"/>
  <c r="E23" i="5"/>
  <c r="F24" i="5" l="1"/>
  <c r="C24" i="5"/>
  <c r="E24" i="5"/>
  <c r="F25" i="5" l="1"/>
  <c r="C25" i="5"/>
  <c r="E25" i="5"/>
  <c r="F26" i="5" l="1"/>
  <c r="C26" i="5"/>
  <c r="E26" i="5"/>
  <c r="F27" i="5" l="1"/>
  <c r="C27" i="5"/>
  <c r="E27" i="5"/>
  <c r="F28" i="5" l="1"/>
  <c r="C28" i="5"/>
  <c r="E28" i="5"/>
  <c r="F29" i="5" l="1"/>
  <c r="C29" i="5"/>
  <c r="E29" i="5"/>
  <c r="F30" i="5" l="1"/>
  <c r="C30" i="5"/>
  <c r="E30" i="5"/>
  <c r="F31" i="5" l="1"/>
  <c r="C31" i="5"/>
  <c r="E31" i="5"/>
  <c r="F32" i="5" l="1"/>
  <c r="C32" i="5"/>
  <c r="E32" i="5"/>
  <c r="F33" i="5" l="1"/>
  <c r="C33" i="5"/>
  <c r="E33" i="5"/>
  <c r="F34" i="5" l="1"/>
  <c r="C34" i="5"/>
  <c r="E34" i="5"/>
  <c r="F35" i="5" l="1"/>
  <c r="C35" i="5"/>
  <c r="E35" i="5"/>
  <c r="F36" i="5" l="1"/>
  <c r="C36" i="5"/>
  <c r="E36" i="5"/>
  <c r="F37" i="5" l="1"/>
  <c r="C37" i="5"/>
  <c r="E37" i="5"/>
  <c r="I3" i="5" l="1"/>
  <c r="I6" i="5"/>
  <c r="I5" i="5" s="1"/>
</calcChain>
</file>

<file path=xl/sharedStrings.xml><?xml version="1.0" encoding="utf-8"?>
<sst xmlns="http://schemas.openxmlformats.org/spreadsheetml/2006/main" count="122" uniqueCount="69">
  <si>
    <t>LE CASELLE DA EDITARE SONO QUELLE DI COLORE BLUE INSERENDO QUOTE E BUDGET</t>
  </si>
  <si>
    <t>BUDGET</t>
  </si>
  <si>
    <t>Quota</t>
  </si>
  <si>
    <t>Puntata su OGNI Prono</t>
  </si>
  <si>
    <t>Vincita  Lorda</t>
  </si>
  <si>
    <t>Vincita Netta</t>
  </si>
  <si>
    <t xml:space="preserve"> il TUO 10% da Ripartire</t>
  </si>
  <si>
    <t>1' Prono (Over 1,5)</t>
  </si>
  <si>
    <t>2' Prono (1-0/0-1)</t>
  </si>
  <si>
    <t>PROFITTO NETTO se CENTRI il 1' PRONO</t>
  </si>
  <si>
    <t>PROFITTO/PERDITA se CENTRI il 2' PRONO</t>
  </si>
  <si>
    <t>STRATEGIA FAST GIORNALIERA di myBet21</t>
  </si>
  <si>
    <t>BUDGET su BETFAIR:</t>
  </si>
  <si>
    <t>Investimento che vuoi fare in relazione al Budget su singola operazione :</t>
  </si>
  <si>
    <t xml:space="preserve"> SESSIONE GIORNALIERA di TRADING SPORTIVO</t>
  </si>
  <si>
    <t>DATA</t>
  </si>
  <si>
    <t>IMPORTO</t>
  </si>
  <si>
    <t>PROFITTO</t>
  </si>
  <si>
    <t>Rendimento EFFETTIVO Giornaliero</t>
  </si>
  <si>
    <t>CASSA</t>
  </si>
  <si>
    <t>ANNOTARE QUI PROFITTI E PERDITE DEL GIORNO PER OGNI SESSIONE DI TRADING COMPLETATA SULL'EVENTO SPORTIVO SCELTO</t>
  </si>
  <si>
    <t>da Investire OGGI</t>
  </si>
  <si>
    <t>REALIZZATO</t>
  </si>
  <si>
    <t>ATTUALE</t>
  </si>
  <si>
    <t>1' Oper.</t>
  </si>
  <si>
    <t>2' Oper.</t>
  </si>
  <si>
    <t>3' Oper.</t>
  </si>
  <si>
    <t>4' Oper.</t>
  </si>
  <si>
    <t>5' Oper.</t>
  </si>
  <si>
    <t>6' Oper.</t>
  </si>
  <si>
    <t>7' Oper.</t>
  </si>
  <si>
    <t>8' Oper.</t>
  </si>
  <si>
    <t>9' Oper.</t>
  </si>
  <si>
    <t>10' Oper.</t>
  </si>
  <si>
    <t>CASSA TOTALE ATTUALE:</t>
  </si>
  <si>
    <t>PROFITTO MENSILE ATTUALE:</t>
  </si>
  <si>
    <t>RENDIMENTO % MESE ATTUALE:</t>
  </si>
  <si>
    <t xml:space="preserve">SE NOI HAI UN ACCOUNT SU UNO DEI BOOKMAKERS SOPRA CLICCA SUL BANNER PER ISCRIVERTI E SFRUTTARE LE PROMOZIONI RISERVATE A MYBET21 ED ISCRIVITI AL CANALE DEDICATO AI MEMBRI </t>
  </si>
  <si>
    <t>11' Oper.</t>
  </si>
  <si>
    <t>12' Oper.</t>
  </si>
  <si>
    <t>13' Oper.</t>
  </si>
  <si>
    <t>14' Oper.</t>
  </si>
  <si>
    <t>15' Oper.</t>
  </si>
  <si>
    <t>ESITO</t>
  </si>
  <si>
    <t>OK</t>
  </si>
  <si>
    <t>Budget</t>
  </si>
  <si>
    <t>Cassa Progressiva</t>
  </si>
  <si>
    <t>KO</t>
  </si>
  <si>
    <t>TOTALE</t>
  </si>
  <si>
    <t>Nazione</t>
  </si>
  <si>
    <t>Campionato</t>
  </si>
  <si>
    <t>Match</t>
  </si>
  <si>
    <t>Esito</t>
  </si>
  <si>
    <t>Betfair GG</t>
  </si>
  <si>
    <t>1.40</t>
  </si>
  <si>
    <t>Profitto</t>
  </si>
  <si>
    <t>Roi Mese</t>
  </si>
  <si>
    <t>Calcolatore FAIRBOT con 3' PRONO - 1 per il Profitto ed 2 per il recupero</t>
  </si>
  <si>
    <t>3' Prono (0-0)</t>
  </si>
  <si>
    <t>PROFITTO/PERDITA se CENTRI lo 0-0</t>
  </si>
  <si>
    <t>Calcolatore con 2' PRONO - 1 per il Profitto ed 1 per il recupero</t>
  </si>
  <si>
    <t>Calcolatore BETFAIR con 3' PRONO - 1 per il Profitto ed 2 per il recupero</t>
  </si>
  <si>
    <t>Ora</t>
  </si>
  <si>
    <t>Prono </t>
  </si>
  <si>
    <t>Quota bancata </t>
  </si>
  <si>
    <t>FINALE</t>
  </si>
  <si>
    <t>Bookmars sezione exchange BETFAIR</t>
  </si>
  <si>
    <t>% di Profitto sul Mese</t>
  </si>
  <si>
    <t>Utile Mese ad OGGI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</si>
</sst>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164" formatCode="#,##0\ &quot;€&quot;;[Red]\-#,##0\ &quot;€&quot;"/>
    <numFmt numFmtId="165" formatCode="#,##0.00\ &quot;€&quot;;[Red]\-#,##0.00\ &quot;€&quot;"/>
    <numFmt numFmtId="166" formatCode="[$-410]General"/>
    <numFmt numFmtId="167" formatCode="[$€]&quot; &quot;#,##0.00"/>
    <numFmt numFmtId="168" formatCode="[$-410]0.00%"/>
    <numFmt numFmtId="169" formatCode="#,##0.00\ [$€-1007]"/>
    <numFmt numFmtId="170" formatCode="&quot;€ &quot;#,##0.00"/>
    <numFmt numFmtId="171" formatCode="_-* #,##0.00\ &quot;€&quot;_-;\-* #,##0.00\ &quot;€&quot;_-;_-* &quot;-&quot;??\ &quot;€&quot;_-;_-@_-"/>
  </numFmts>
  <fonts count="49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</font>
    <font>
      <b/>
      <sz val="18"/>
      <color rgb="FF92D05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20"/>
      <color rgb="FF00B0F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sz val="20"/>
      <color rgb="FF444444"/>
      <name val="Calibri"/>
      <family val="2"/>
      <charset val="1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rgb="FF00B050"/>
      <name val="Calibri"/>
      <family val="2"/>
      <scheme val="minor"/>
    </font>
    <font>
      <b/>
      <sz val="26"/>
      <color rgb="FF92D05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sz val="20"/>
      <color theme="0"/>
      <name val="Calibri"/>
      <family val="2"/>
      <charset val="1"/>
    </font>
    <font>
      <sz val="11"/>
      <color theme="0"/>
      <name val="Calibri"/>
      <family val="2"/>
      <charset val="1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DCE6F2"/>
      </patternFill>
    </fill>
    <fill>
      <patternFill patternType="solid">
        <fgColor rgb="FFFFC000"/>
        <bgColor rgb="FFFFFF99"/>
      </patternFill>
    </fill>
    <fill>
      <patternFill patternType="solid">
        <fgColor rgb="FFFFFF99"/>
        <bgColor rgb="FFFFFF99"/>
      </patternFill>
    </fill>
    <fill>
      <patternFill patternType="solid">
        <fgColor rgb="FF92D050"/>
        <bgColor rgb="FFF2F2F2"/>
      </patternFill>
    </fill>
    <fill>
      <patternFill patternType="solid">
        <fgColor theme="0"/>
        <bgColor rgb="FFD9D9D9"/>
      </patternFill>
    </fill>
    <fill>
      <patternFill patternType="solid">
        <fgColor theme="6" tint="0.39997558519241921"/>
        <bgColor rgb="FFD9D9D9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5" tint="0.59999389629810485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rgb="FFFFFF99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166" fontId="26" fillId="0" borderId="0"/>
  </cellStyleXfs>
  <cellXfs count="200">
    <xf numFmtId="0" fontId="0" fillId="0" borderId="0" xfId="0"/>
    <xf numFmtId="0" fontId="0" fillId="2" borderId="0" xfId="0" applyFill="1"/>
    <xf numFmtId="165" fontId="3" fillId="2" borderId="0" xfId="0" applyNumberFormat="1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23" fillId="2" borderId="0" xfId="0" applyFont="1" applyFill="1"/>
    <xf numFmtId="0" fontId="8" fillId="2" borderId="10" xfId="0" applyFont="1" applyFill="1" applyBorder="1" applyAlignment="1">
      <alignment horizontal="center" vertical="center" wrapText="1"/>
    </xf>
    <xf numFmtId="0" fontId="0" fillId="11" borderId="0" xfId="0" applyFill="1"/>
    <xf numFmtId="167" fontId="28" fillId="17" borderId="20" xfId="2" applyNumberFormat="1" applyFont="1" applyFill="1" applyBorder="1" applyAlignment="1" applyProtection="1">
      <alignment horizontal="center"/>
      <protection hidden="1"/>
    </xf>
    <xf numFmtId="167" fontId="28" fillId="20" borderId="22" xfId="2" applyNumberFormat="1" applyFont="1" applyFill="1" applyBorder="1" applyAlignment="1" applyProtection="1">
      <alignment horizontal="center"/>
      <protection hidden="1"/>
    </xf>
    <xf numFmtId="166" fontId="28" fillId="17" borderId="26" xfId="2" applyFont="1" applyFill="1" applyBorder="1" applyAlignment="1" applyProtection="1">
      <alignment horizontal="center" vertical="center"/>
      <protection hidden="1"/>
    </xf>
    <xf numFmtId="167" fontId="28" fillId="20" borderId="27" xfId="2" applyNumberFormat="1" applyFont="1" applyFill="1" applyBorder="1" applyAlignment="1" applyProtection="1">
      <alignment horizontal="center" vertical="center"/>
      <protection hidden="1"/>
    </xf>
    <xf numFmtId="167" fontId="28" fillId="20" borderId="31" xfId="2" applyNumberFormat="1" applyFont="1" applyFill="1" applyBorder="1" applyAlignment="1" applyProtection="1">
      <alignment horizontal="center" vertical="center"/>
      <protection hidden="1"/>
    </xf>
    <xf numFmtId="0" fontId="0" fillId="22" borderId="32" xfId="0" applyFill="1" applyBorder="1" applyAlignment="1">
      <alignment horizontal="center"/>
    </xf>
    <xf numFmtId="169" fontId="0" fillId="0" borderId="12" xfId="0" applyNumberFormat="1" applyBorder="1" applyAlignment="1" applyProtection="1">
      <alignment horizontal="center"/>
      <protection hidden="1"/>
    </xf>
    <xf numFmtId="10" fontId="0" fillId="0" borderId="13" xfId="1" applyNumberFormat="1" applyFont="1" applyBorder="1" applyAlignment="1" applyProtection="1">
      <alignment horizontal="center"/>
      <protection hidden="1"/>
    </xf>
    <xf numFmtId="167" fontId="31" fillId="25" borderId="28" xfId="2" applyNumberFormat="1" applyFont="1" applyFill="1" applyBorder="1" applyAlignment="1" applyProtection="1">
      <protection locked="0"/>
    </xf>
    <xf numFmtId="0" fontId="0" fillId="22" borderId="33" xfId="0" applyFill="1" applyBorder="1" applyAlignment="1">
      <alignment horizontal="center"/>
    </xf>
    <xf numFmtId="169" fontId="0" fillId="0" borderId="34" xfId="0" applyNumberFormat="1" applyBorder="1" applyAlignment="1" applyProtection="1">
      <alignment horizontal="center"/>
      <protection hidden="1"/>
    </xf>
    <xf numFmtId="169" fontId="0" fillId="11" borderId="0" xfId="0" applyNumberFormat="1" applyFill="1" applyBorder="1" applyAlignment="1" applyProtection="1">
      <alignment horizontal="center"/>
      <protection hidden="1"/>
    </xf>
    <xf numFmtId="10" fontId="0" fillId="0" borderId="0" xfId="1" applyNumberFormat="1" applyFont="1" applyBorder="1" applyAlignment="1" applyProtection="1">
      <alignment horizontal="center"/>
      <protection hidden="1"/>
    </xf>
    <xf numFmtId="0" fontId="0" fillId="22" borderId="36" xfId="0" applyFill="1" applyBorder="1" applyAlignment="1">
      <alignment horizontal="center"/>
    </xf>
    <xf numFmtId="169" fontId="0" fillId="0" borderId="15" xfId="0" applyNumberFormat="1" applyBorder="1" applyAlignment="1" applyProtection="1">
      <alignment horizontal="center"/>
      <protection hidden="1"/>
    </xf>
    <xf numFmtId="170" fontId="28" fillId="3" borderId="37" xfId="2" applyNumberFormat="1" applyFont="1" applyFill="1" applyBorder="1" applyAlignment="1" applyProtection="1">
      <alignment horizontal="center" vertical="center"/>
      <protection hidden="1"/>
    </xf>
    <xf numFmtId="0" fontId="0" fillId="11" borderId="0" xfId="0" applyFill="1" applyBorder="1"/>
    <xf numFmtId="0" fontId="0" fillId="11" borderId="34" xfId="0" applyFill="1" applyBorder="1"/>
    <xf numFmtId="0" fontId="0" fillId="11" borderId="35" xfId="0" applyFill="1" applyBorder="1"/>
    <xf numFmtId="0" fontId="12" fillId="27" borderId="0" xfId="0" applyFont="1" applyFill="1" applyBorder="1" applyAlignment="1">
      <alignment horizontal="center" vertical="center" wrapText="1"/>
    </xf>
    <xf numFmtId="167" fontId="28" fillId="18" borderId="32" xfId="2" applyNumberFormat="1" applyFont="1" applyFill="1" applyBorder="1" applyAlignment="1" applyProtection="1">
      <alignment horizontal="center"/>
      <protection hidden="1"/>
    </xf>
    <xf numFmtId="167" fontId="28" fillId="18" borderId="36" xfId="2" applyNumberFormat="1" applyFont="1" applyFill="1" applyBorder="1" applyAlignment="1" applyProtection="1">
      <alignment horizontal="center" vertical="center"/>
      <protection hidden="1"/>
    </xf>
    <xf numFmtId="10" fontId="28" fillId="28" borderId="37" xfId="1" applyNumberFormat="1" applyFont="1" applyFill="1" applyBorder="1" applyAlignment="1" applyProtection="1">
      <alignment horizontal="center" vertical="center"/>
      <protection hidden="1"/>
    </xf>
    <xf numFmtId="169" fontId="0" fillId="24" borderId="32" xfId="0" applyNumberFormat="1" applyFill="1" applyBorder="1" applyAlignment="1" applyProtection="1">
      <alignment horizontal="center"/>
      <protection hidden="1"/>
    </xf>
    <xf numFmtId="169" fontId="0" fillId="24" borderId="33" xfId="0" applyNumberFormat="1" applyFill="1" applyBorder="1" applyAlignment="1" applyProtection="1">
      <alignment horizontal="center"/>
      <protection hidden="1"/>
    </xf>
    <xf numFmtId="169" fontId="0" fillId="24" borderId="36" xfId="0" applyNumberFormat="1" applyFill="1" applyBorder="1" applyAlignment="1" applyProtection="1">
      <alignment horizontal="center"/>
      <protection hidden="1"/>
    </xf>
    <xf numFmtId="169" fontId="0" fillId="23" borderId="32" xfId="0" applyNumberFormat="1" applyFill="1" applyBorder="1" applyAlignment="1" applyProtection="1">
      <alignment horizontal="center"/>
      <protection hidden="1"/>
    </xf>
    <xf numFmtId="169" fontId="0" fillId="23" borderId="33" xfId="0" applyNumberFormat="1" applyFill="1" applyBorder="1" applyAlignment="1" applyProtection="1">
      <alignment horizontal="center"/>
      <protection hidden="1"/>
    </xf>
    <xf numFmtId="169" fontId="0" fillId="23" borderId="36" xfId="0" applyNumberFormat="1" applyFill="1" applyBorder="1" applyAlignment="1" applyProtection="1">
      <alignment horizontal="center"/>
      <protection hidden="1"/>
    </xf>
    <xf numFmtId="0" fontId="0" fillId="11" borderId="0" xfId="0" applyFill="1" applyAlignment="1">
      <alignment horizontal="center"/>
    </xf>
    <xf numFmtId="0" fontId="12" fillId="26" borderId="36" xfId="0" applyFont="1" applyFill="1" applyBorder="1" applyAlignment="1" applyProtection="1">
      <alignment horizontal="center"/>
      <protection locked="0"/>
    </xf>
    <xf numFmtId="0" fontId="37" fillId="11" borderId="36" xfId="0" applyFont="1" applyFill="1" applyBorder="1" applyAlignment="1" applyProtection="1">
      <alignment horizontal="center"/>
      <protection locked="0"/>
    </xf>
    <xf numFmtId="10" fontId="34" fillId="26" borderId="37" xfId="0" applyNumberFormat="1" applyFont="1" applyFill="1" applyBorder="1" applyAlignment="1" applyProtection="1">
      <alignment horizontal="center"/>
      <protection locked="0"/>
    </xf>
    <xf numFmtId="0" fontId="12" fillId="33" borderId="37" xfId="0" applyFont="1" applyFill="1" applyBorder="1" applyAlignment="1" applyProtection="1">
      <alignment horizontal="center"/>
      <protection locked="0"/>
    </xf>
    <xf numFmtId="0" fontId="40" fillId="11" borderId="33" xfId="0" applyFont="1" applyFill="1" applyBorder="1" applyAlignment="1" applyProtection="1">
      <alignment horizontal="center"/>
      <protection locked="0"/>
    </xf>
    <xf numFmtId="10" fontId="34" fillId="33" borderId="37" xfId="0" applyNumberFormat="1" applyFont="1" applyFill="1" applyBorder="1" applyAlignment="1" applyProtection="1">
      <alignment horizontal="center"/>
      <protection locked="0"/>
    </xf>
    <xf numFmtId="0" fontId="42" fillId="28" borderId="32" xfId="0" applyFont="1" applyFill="1" applyBorder="1" applyAlignment="1" applyProtection="1">
      <alignment horizontal="center"/>
      <protection locked="0"/>
    </xf>
    <xf numFmtId="0" fontId="43" fillId="11" borderId="0" xfId="0" applyFont="1" applyFill="1" applyBorder="1" applyAlignment="1" applyProtection="1">
      <protection locked="0"/>
    </xf>
    <xf numFmtId="0" fontId="0" fillId="11" borderId="0" xfId="0" applyFill="1" applyProtection="1">
      <protection locked="0"/>
    </xf>
    <xf numFmtId="0" fontId="33" fillId="32" borderId="45" xfId="0" applyFont="1" applyFill="1" applyBorder="1"/>
    <xf numFmtId="0" fontId="0" fillId="26" borderId="37" xfId="0" applyFill="1" applyBorder="1" applyAlignment="1">
      <alignment horizontal="center"/>
    </xf>
    <xf numFmtId="0" fontId="4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46" fillId="0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center" wrapText="1"/>
    </xf>
    <xf numFmtId="10" fontId="0" fillId="11" borderId="0" xfId="0" applyNumberFormat="1" applyFill="1" applyAlignment="1" applyProtection="1">
      <alignment horizontal="center"/>
      <protection locked="0"/>
    </xf>
    <xf numFmtId="0" fontId="0" fillId="11" borderId="37" xfId="0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0" fontId="0" fillId="0" borderId="0" xfId="0" applyBorder="1"/>
    <xf numFmtId="165" fontId="34" fillId="30" borderId="37" xfId="0" applyNumberFormat="1" applyFont="1" applyFill="1" applyBorder="1" applyAlignment="1" applyProtection="1"/>
    <xf numFmtId="0" fontId="0" fillId="0" borderId="33" xfId="0" applyBorder="1"/>
    <xf numFmtId="0" fontId="34" fillId="28" borderId="37" xfId="0" applyFont="1" applyFill="1" applyBorder="1" applyAlignment="1" applyProtection="1">
      <alignment horizontal="center"/>
      <protection locked="0"/>
    </xf>
    <xf numFmtId="0" fontId="48" fillId="2" borderId="0" xfId="0" applyFont="1" applyFill="1"/>
    <xf numFmtId="165" fontId="19" fillId="2" borderId="2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8" fontId="11" fillId="11" borderId="0" xfId="0" applyNumberFormat="1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165" fontId="16" fillId="2" borderId="0" xfId="0" quotePrefix="1" applyNumberFormat="1" applyFont="1" applyFill="1" applyAlignment="1">
      <alignment horizontal="center" wrapText="1"/>
    </xf>
    <xf numFmtId="165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165" fontId="20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165" fontId="47" fillId="2" borderId="0" xfId="0" quotePrefix="1" applyNumberFormat="1" applyFont="1" applyFill="1" applyAlignment="1">
      <alignment horizontal="center" wrapText="1"/>
    </xf>
    <xf numFmtId="165" fontId="11" fillId="2" borderId="5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35" borderId="9" xfId="0" applyFont="1" applyFill="1" applyBorder="1" applyAlignment="1">
      <alignment horizontal="center" vertical="center"/>
    </xf>
    <xf numFmtId="0" fontId="7" fillId="35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5" fontId="15" fillId="2" borderId="2" xfId="0" applyNumberFormat="1" applyFont="1" applyFill="1" applyBorder="1" applyAlignment="1">
      <alignment horizontal="center" vertical="center"/>
    </xf>
    <xf numFmtId="165" fontId="16" fillId="2" borderId="2" xfId="0" quotePrefix="1" applyNumberFormat="1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7" fillId="9" borderId="9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165" fontId="1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12" fillId="27" borderId="12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34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2" fillId="27" borderId="35" xfId="0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horizontal="center" vertical="center" wrapText="1"/>
    </xf>
    <xf numFmtId="0" fontId="12" fillId="27" borderId="16" xfId="0" applyFont="1" applyFill="1" applyBorder="1" applyAlignment="1">
      <alignment horizontal="center" vertical="center" wrapText="1"/>
    </xf>
    <xf numFmtId="0" fontId="12" fillId="27" borderId="17" xfId="0" applyFont="1" applyFill="1" applyBorder="1" applyAlignment="1">
      <alignment horizontal="center" vertical="center" wrapText="1"/>
    </xf>
    <xf numFmtId="167" fontId="28" fillId="21" borderId="19" xfId="2" applyNumberFormat="1" applyFont="1" applyFill="1" applyBorder="1" applyAlignment="1" applyProtection="1">
      <alignment horizontal="center" vertical="center"/>
      <protection hidden="1"/>
    </xf>
    <xf numFmtId="167" fontId="28" fillId="21" borderId="38" xfId="2" applyNumberFormat="1" applyFont="1" applyFill="1" applyBorder="1" applyAlignment="1" applyProtection="1">
      <alignment horizontal="center" vertical="center"/>
      <protection hidden="1"/>
    </xf>
    <xf numFmtId="166" fontId="30" fillId="15" borderId="21" xfId="2" applyFont="1" applyFill="1" applyBorder="1" applyAlignment="1" applyProtection="1">
      <alignment horizontal="center" vertical="center"/>
      <protection hidden="1"/>
    </xf>
    <xf numFmtId="166" fontId="30" fillId="15" borderId="0" xfId="2" applyFont="1" applyFill="1" applyBorder="1" applyAlignment="1" applyProtection="1">
      <alignment horizontal="center" vertical="center"/>
      <protection hidden="1"/>
    </xf>
    <xf numFmtId="0" fontId="25" fillId="4" borderId="12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166" fontId="28" fillId="16" borderId="29" xfId="2" applyFont="1" applyFill="1" applyBorder="1" applyAlignment="1" applyProtection="1">
      <alignment horizontal="center" vertical="center"/>
      <protection hidden="1"/>
    </xf>
    <xf numFmtId="166" fontId="28" fillId="16" borderId="30" xfId="2" applyFont="1" applyFill="1" applyBorder="1" applyAlignment="1" applyProtection="1">
      <alignment horizontal="center" vertical="center"/>
      <protection hidden="1"/>
    </xf>
    <xf numFmtId="167" fontId="28" fillId="19" borderId="20" xfId="2" applyNumberFormat="1" applyFont="1" applyFill="1" applyBorder="1" applyAlignment="1" applyProtection="1">
      <alignment horizontal="center" vertical="center" wrapText="1"/>
      <protection hidden="1"/>
    </xf>
    <xf numFmtId="167" fontId="28" fillId="19" borderId="26" xfId="2" applyNumberFormat="1" applyFont="1" applyFill="1" applyBorder="1" applyAlignment="1" applyProtection="1">
      <alignment horizontal="center" vertical="center" wrapText="1"/>
      <protection hidden="1"/>
    </xf>
    <xf numFmtId="166" fontId="27" fillId="29" borderId="34" xfId="2" applyFont="1" applyFill="1" applyBorder="1" applyAlignment="1" applyProtection="1">
      <alignment horizontal="center" vertical="center" wrapText="1"/>
      <protection hidden="1"/>
    </xf>
    <xf numFmtId="166" fontId="27" fillId="29" borderId="0" xfId="2" applyFont="1" applyFill="1" applyBorder="1" applyAlignment="1" applyProtection="1">
      <alignment horizontal="center" vertical="center" wrapText="1"/>
      <protection hidden="1"/>
    </xf>
    <xf numFmtId="166" fontId="27" fillId="29" borderId="15" xfId="2" applyFont="1" applyFill="1" applyBorder="1" applyAlignment="1" applyProtection="1">
      <alignment horizontal="center" vertical="center" wrapText="1"/>
      <protection hidden="1"/>
    </xf>
    <xf numFmtId="166" fontId="27" fillId="29" borderId="16" xfId="2" applyFont="1" applyFill="1" applyBorder="1" applyAlignment="1" applyProtection="1">
      <alignment horizontal="center" vertical="center" wrapText="1"/>
      <protection hidden="1"/>
    </xf>
    <xf numFmtId="166" fontId="32" fillId="26" borderId="33" xfId="2" applyFont="1" applyFill="1" applyBorder="1" applyAlignment="1" applyProtection="1">
      <alignment horizontal="center" vertical="center"/>
      <protection hidden="1"/>
    </xf>
    <xf numFmtId="166" fontId="32" fillId="26" borderId="36" xfId="2" applyFont="1" applyFill="1" applyBorder="1" applyAlignment="1" applyProtection="1">
      <alignment horizontal="center" vertical="center"/>
      <protection hidden="1"/>
    </xf>
    <xf numFmtId="166" fontId="28" fillId="24" borderId="39" xfId="2" applyFont="1" applyFill="1" applyBorder="1" applyAlignment="1" applyProtection="1">
      <alignment horizontal="center" vertical="center"/>
      <protection hidden="1"/>
    </xf>
    <xf numFmtId="166" fontId="28" fillId="24" borderId="40" xfId="2" applyFont="1" applyFill="1" applyBorder="1" applyAlignment="1" applyProtection="1">
      <alignment horizontal="center" vertical="center"/>
      <protection hidden="1"/>
    </xf>
    <xf numFmtId="166" fontId="28" fillId="3" borderId="16" xfId="2" applyFont="1" applyFill="1" applyBorder="1" applyAlignment="1" applyProtection="1">
      <alignment horizontal="center" vertical="center"/>
      <protection hidden="1"/>
    </xf>
    <xf numFmtId="166" fontId="27" fillId="12" borderId="18" xfId="2" applyFont="1" applyFill="1" applyBorder="1" applyAlignment="1" applyProtection="1">
      <alignment horizontal="center" vertical="center"/>
      <protection hidden="1"/>
    </xf>
    <xf numFmtId="166" fontId="27" fillId="12" borderId="19" xfId="2" applyFont="1" applyFill="1" applyBorder="1" applyAlignment="1" applyProtection="1">
      <alignment horizontal="center" vertical="center"/>
      <protection hidden="1"/>
    </xf>
    <xf numFmtId="166" fontId="27" fillId="12" borderId="23" xfId="2" applyFont="1" applyFill="1" applyBorder="1" applyAlignment="1" applyProtection="1">
      <alignment horizontal="center" vertical="center"/>
      <protection hidden="1"/>
    </xf>
    <xf numFmtId="166" fontId="27" fillId="12" borderId="24" xfId="2" applyFont="1" applyFill="1" applyBorder="1" applyAlignment="1" applyProtection="1">
      <alignment horizontal="center" vertical="center"/>
      <protection hidden="1"/>
    </xf>
    <xf numFmtId="167" fontId="27" fillId="13" borderId="42" xfId="2" applyNumberFormat="1" applyFont="1" applyFill="1" applyBorder="1" applyAlignment="1" applyProtection="1">
      <alignment horizontal="center" vertical="center"/>
      <protection locked="0"/>
    </xf>
    <xf numFmtId="167" fontId="27" fillId="13" borderId="41" xfId="2" applyNumberFormat="1" applyFont="1" applyFill="1" applyBorder="1" applyAlignment="1" applyProtection="1">
      <alignment horizontal="center" vertical="center"/>
      <protection locked="0"/>
    </xf>
    <xf numFmtId="166" fontId="28" fillId="12" borderId="21" xfId="2" applyFont="1" applyFill="1" applyBorder="1" applyAlignment="1" applyProtection="1">
      <alignment horizontal="center" vertical="center" wrapText="1"/>
      <protection hidden="1"/>
    </xf>
    <xf numFmtId="166" fontId="28" fillId="12" borderId="25" xfId="2" applyFont="1" applyFill="1" applyBorder="1" applyAlignment="1" applyProtection="1">
      <alignment horizontal="center" vertical="center" wrapText="1"/>
      <protection hidden="1"/>
    </xf>
    <xf numFmtId="168" fontId="29" fillId="14" borderId="43" xfId="2" applyNumberFormat="1" applyFont="1" applyFill="1" applyBorder="1" applyAlignment="1" applyProtection="1">
      <alignment horizontal="center" vertical="center"/>
      <protection locked="0"/>
    </xf>
    <xf numFmtId="168" fontId="29" fillId="14" borderId="27" xfId="2" applyNumberFormat="1" applyFont="1" applyFill="1" applyBorder="1" applyAlignment="1" applyProtection="1">
      <alignment horizontal="center" vertical="center"/>
      <protection locked="0"/>
    </xf>
    <xf numFmtId="0" fontId="33" fillId="31" borderId="39" xfId="0" applyFont="1" applyFill="1" applyBorder="1" applyAlignment="1">
      <alignment horizontal="center"/>
    </xf>
    <xf numFmtId="0" fontId="33" fillId="31" borderId="40" xfId="0" applyFont="1" applyFill="1" applyBorder="1" applyAlignment="1">
      <alignment horizontal="center"/>
    </xf>
    <xf numFmtId="171" fontId="36" fillId="0" borderId="12" xfId="0" applyNumberFormat="1" applyFont="1" applyFill="1" applyBorder="1" applyAlignment="1" applyProtection="1">
      <alignment horizontal="center" vertical="center"/>
      <protection locked="0"/>
    </xf>
    <xf numFmtId="171" fontId="38" fillId="0" borderId="34" xfId="0" applyNumberFormat="1" applyFont="1" applyFill="1" applyBorder="1" applyAlignment="1" applyProtection="1">
      <alignment horizontal="center"/>
    </xf>
    <xf numFmtId="10" fontId="39" fillId="0" borderId="34" xfId="1" applyNumberFormat="1" applyFont="1" applyFill="1" applyBorder="1" applyAlignment="1" applyProtection="1">
      <alignment horizontal="right"/>
    </xf>
    <xf numFmtId="0" fontId="44" fillId="0" borderId="44" xfId="0" applyFont="1" applyFill="1" applyBorder="1" applyAlignment="1" applyProtection="1">
      <alignment horizontal="center"/>
      <protection locked="0"/>
    </xf>
    <xf numFmtId="171" fontId="36" fillId="0" borderId="14" xfId="0" applyNumberFormat="1" applyFont="1" applyFill="1" applyBorder="1" applyAlignment="1" applyProtection="1">
      <alignment horizontal="center" vertical="center"/>
      <protection locked="0"/>
    </xf>
    <xf numFmtId="171" fontId="38" fillId="0" borderId="35" xfId="0" applyNumberFormat="1" applyFont="1" applyFill="1" applyBorder="1" applyAlignment="1" applyProtection="1">
      <alignment horizontal="center"/>
    </xf>
    <xf numFmtId="10" fontId="39" fillId="0" borderId="35" xfId="1" applyNumberFormat="1" applyFont="1" applyFill="1" applyBorder="1" applyAlignment="1" applyProtection="1">
      <alignment horizontal="right"/>
    </xf>
    <xf numFmtId="171" fontId="41" fillId="0" borderId="15" xfId="1" applyNumberFormat="1" applyFont="1" applyFill="1" applyBorder="1" applyAlignment="1" applyProtection="1">
      <alignment horizontal="center"/>
      <protection locked="0"/>
    </xf>
    <xf numFmtId="171" fontId="41" fillId="0" borderId="17" xfId="1" applyNumberFormat="1" applyFont="1" applyFill="1" applyBorder="1" applyAlignment="1" applyProtection="1">
      <alignment horizontal="center"/>
      <protection locked="0"/>
    </xf>
    <xf numFmtId="16" fontId="45" fillId="4" borderId="44" xfId="0" applyNumberFormat="1" applyFont="1" applyFill="1" applyBorder="1" applyAlignment="1" applyProtection="1">
      <protection locked="0"/>
    </xf>
    <xf numFmtId="16" fontId="35" fillId="4" borderId="39" xfId="0" applyNumberFormat="1" applyFont="1" applyFill="1" applyBorder="1" applyAlignment="1" applyProtection="1">
      <protection locked="0"/>
    </xf>
    <xf numFmtId="16" fontId="45" fillId="4" borderId="40" xfId="0" applyNumberFormat="1" applyFont="1" applyFill="1" applyBorder="1" applyAlignment="1" applyProtection="1">
      <protection locked="0"/>
    </xf>
    <xf numFmtId="0" fontId="35" fillId="26" borderId="0" xfId="0" applyFont="1" applyFill="1" applyBorder="1" applyAlignment="1" applyProtection="1">
      <alignment horizontal="center" vertical="top"/>
    </xf>
    <xf numFmtId="0" fontId="35" fillId="26" borderId="35" xfId="0" applyFont="1" applyFill="1" applyBorder="1" applyAlignment="1" applyProtection="1">
      <alignment horizontal="center" vertical="top"/>
    </xf>
    <xf numFmtId="0" fontId="35" fillId="34" borderId="0" xfId="0" applyFont="1" applyFill="1" applyBorder="1" applyAlignment="1" applyProtection="1">
      <alignment horizontal="center" vertical="top"/>
    </xf>
    <xf numFmtId="0" fontId="35" fillId="34" borderId="35" xfId="0" applyFont="1" applyFill="1" applyBorder="1" applyAlignment="1" applyProtection="1">
      <alignment horizontal="center" vertical="top"/>
    </xf>
    <xf numFmtId="14" fontId="35" fillId="3" borderId="16" xfId="0" applyNumberFormat="1" applyFont="1" applyFill="1" applyBorder="1" applyAlignment="1" applyProtection="1">
      <alignment horizontal="center" vertical="top"/>
      <protection locked="0"/>
    </xf>
    <xf numFmtId="14" fontId="35" fillId="3" borderId="17" xfId="0" applyNumberFormat="1" applyFont="1" applyFill="1" applyBorder="1" applyAlignment="1" applyProtection="1">
      <alignment horizontal="center" vertical="top"/>
      <protection locked="0"/>
    </xf>
    <xf numFmtId="0" fontId="35" fillId="28" borderId="12" xfId="0" applyFont="1" applyFill="1" applyBorder="1" applyAlignment="1" applyProtection="1">
      <alignment horizontal="center" vertical="top"/>
    </xf>
    <xf numFmtId="0" fontId="35" fillId="28" borderId="13" xfId="0" applyFont="1" applyFill="1" applyBorder="1" applyAlignment="1" applyProtection="1">
      <alignment horizontal="center" vertical="top"/>
    </xf>
    <xf numFmtId="0" fontId="35" fillId="28" borderId="14" xfId="0" applyFont="1" applyFill="1" applyBorder="1" applyAlignment="1" applyProtection="1">
      <alignment horizontal="center" vertical="top"/>
    </xf>
    <xf numFmtId="0" fontId="35" fillId="26" borderId="34" xfId="0" applyFont="1" applyFill="1" applyBorder="1" applyAlignment="1" applyProtection="1">
      <alignment horizontal="center" vertical="top"/>
    </xf>
    <xf numFmtId="0" fontId="35" fillId="34" borderId="34" xfId="0" applyFont="1" applyFill="1" applyBorder="1" applyAlignment="1" applyProtection="1">
      <alignment horizontal="center" vertical="top"/>
    </xf>
    <xf numFmtId="14" fontId="35" fillId="3" borderId="15" xfId="0" applyNumberFormat="1" applyFont="1" applyFill="1" applyBorder="1" applyAlignment="1" applyProtection="1">
      <alignment horizontal="center" vertical="top"/>
      <protection locked="0"/>
    </xf>
    <xf numFmtId="0" fontId="33" fillId="31" borderId="44" xfId="0" applyFont="1" applyFill="1" applyBorder="1" applyAlignment="1">
      <alignment horizontal="center"/>
    </xf>
    <xf numFmtId="165" fontId="34" fillId="11" borderId="13" xfId="0" applyNumberFormat="1" applyFont="1" applyFill="1" applyBorder="1" applyAlignment="1" applyProtection="1"/>
    <xf numFmtId="165" fontId="34" fillId="11" borderId="0" xfId="0" applyNumberFormat="1" applyFont="1" applyFill="1" applyBorder="1" applyAlignment="1" applyProtection="1"/>
  </cellXfs>
  <cellStyles count="3">
    <cellStyle name="Excel Built-in Normal" xfId="2"/>
    <cellStyle name="Normale" xfId="0" builtinId="0"/>
    <cellStyle name="Percentual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B0F0"/>
                </a:solidFill>
              </a:rPr>
              <a:t>Andamento OverPlus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'Bilancio Personale'!$K$9</c:f>
              <c:strCache>
                <c:ptCount val="1"/>
                <c:pt idx="0">
                  <c:v>Profitto</c:v>
                </c:pt>
              </c:strCache>
            </c:strRef>
          </c:tx>
          <c:val>
            <c:numRef>
              <c:f>'Bilancio Personale'!$K$10:$K$97</c:f>
              <c:numCache>
                <c:formatCode>General</c:formatCode>
                <c:ptCount val="88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33536"/>
        <c:axId val="119250944"/>
      </c:areaChart>
      <c:catAx>
        <c:axId val="4043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250944"/>
        <c:crosses val="autoZero"/>
        <c:auto val="1"/>
        <c:lblAlgn val="ctr"/>
        <c:lblOffset val="100"/>
        <c:noMultiLvlLbl val="0"/>
      </c:catAx>
      <c:valAx>
        <c:axId val="11925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33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913204814915374"/>
          <c:y val="0.49139835761375811"/>
          <c:w val="0.13397134733158356"/>
          <c:h val="9.7024330333849745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mybet21gruppoufficiale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https://bit.ly/2FqgqAo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adv.betflag.com/redirect.aspx?pid=5035&amp;bid=2673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109537</xdr:rowOff>
    </xdr:from>
    <xdr:to>
      <xdr:col>14</xdr:col>
      <xdr:colOff>190500</xdr:colOff>
      <xdr:row>7</xdr:row>
      <xdr:rowOff>219075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37</xdr:row>
      <xdr:rowOff>9525</xdr:rowOff>
    </xdr:from>
    <xdr:to>
      <xdr:col>3</xdr:col>
      <xdr:colOff>504826</xdr:colOff>
      <xdr:row>43</xdr:row>
      <xdr:rowOff>188025</xdr:rowOff>
    </xdr:to>
    <xdr:pic>
      <xdr:nvPicPr>
        <xdr:cNvPr id="6" name="Immagine 5" descr="Risultati immagini per betfai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7705725"/>
          <a:ext cx="3924300" cy="132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9525</xdr:rowOff>
    </xdr:from>
    <xdr:to>
      <xdr:col>4</xdr:col>
      <xdr:colOff>142875</xdr:colOff>
      <xdr:row>44</xdr:row>
      <xdr:rowOff>0</xdr:rowOff>
    </xdr:to>
    <xdr:pic>
      <xdr:nvPicPr>
        <xdr:cNvPr id="7" name="Immagine 6" descr="Membri Canale Telegram - Compra Followers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7705725"/>
          <a:ext cx="1362075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37</xdr:row>
      <xdr:rowOff>114300</xdr:rowOff>
    </xdr:from>
    <xdr:to>
      <xdr:col>6</xdr:col>
      <xdr:colOff>127260</xdr:colOff>
      <xdr:row>42</xdr:row>
      <xdr:rowOff>161924</xdr:rowOff>
    </xdr:to>
    <xdr:pic>
      <xdr:nvPicPr>
        <xdr:cNvPr id="8" name="Immagine 7" descr="Scommesse Sportive | Scommesse Cavalli | Slot | Poker | Casino | Betfla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9" y="7810500"/>
          <a:ext cx="343243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657226</xdr:colOff>
      <xdr:row>37</xdr:row>
      <xdr:rowOff>0</xdr:rowOff>
    </xdr:from>
    <xdr:to>
      <xdr:col>20</xdr:col>
      <xdr:colOff>476251</xdr:colOff>
      <xdr:row>49</xdr:row>
      <xdr:rowOff>93159</xdr:rowOff>
    </xdr:to>
    <xdr:pic>
      <xdr:nvPicPr>
        <xdr:cNvPr id="9" name="Immagine 8" descr="myBet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1" y="7153275"/>
          <a:ext cx="4362450" cy="254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iezione%20Overplu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enti compara Betfair.fairbot"/>
      <sheetName val="Proiezione Overplus"/>
    </sheetNames>
    <definedNames>
      <definedName name="CANCELLADATI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abSelected="1" workbookViewId="0">
      <selection activeCell="F14" sqref="F14"/>
    </sheetView>
  </sheetViews>
  <sheetFormatPr defaultRowHeight="15"/>
  <cols>
    <col min="1" max="1" width="2.85546875" customWidth="1"/>
    <col min="2" max="2" width="8.140625" customWidth="1"/>
    <col min="3" max="3" width="14.28515625" customWidth="1"/>
    <col min="4" max="4" width="11.140625" customWidth="1"/>
    <col min="5" max="5" width="30.7109375" customWidth="1"/>
    <col min="6" max="6" width="16" customWidth="1"/>
    <col min="7" max="7" width="15.42578125" customWidth="1"/>
    <col min="8" max="8" width="9.28515625" customWidth="1"/>
    <col min="9" max="9" width="10.7109375" customWidth="1"/>
    <col min="10" max="10" width="10.28515625" customWidth="1"/>
    <col min="11" max="11" width="14.5703125" bestFit="1" customWidth="1"/>
    <col min="12" max="12" width="14.140625" customWidth="1"/>
  </cols>
  <sheetData>
    <row r="1" spans="1:36" ht="16.5" thickBot="1">
      <c r="A1" s="14"/>
      <c r="B1" s="14"/>
      <c r="C1" s="14"/>
      <c r="D1" s="44"/>
      <c r="E1" s="44"/>
      <c r="F1" s="44"/>
      <c r="G1" s="65" t="s">
        <v>43</v>
      </c>
      <c r="H1" s="198"/>
      <c r="I1" s="199"/>
      <c r="J1" s="44"/>
      <c r="K1" s="44"/>
      <c r="L1" s="4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ht="19.5" thickBot="1">
      <c r="A2" s="14"/>
      <c r="B2" s="171" t="s">
        <v>66</v>
      </c>
      <c r="C2" s="197"/>
      <c r="D2" s="197"/>
      <c r="E2" s="197"/>
      <c r="F2" s="172"/>
      <c r="G2" s="45" t="s">
        <v>44</v>
      </c>
      <c r="H2" s="64"/>
      <c r="I2" s="31"/>
      <c r="J2" s="3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ht="19.5" thickBot="1">
      <c r="A3" s="14"/>
      <c r="B3" s="191" t="s">
        <v>45</v>
      </c>
      <c r="C3" s="192"/>
      <c r="D3" s="193"/>
      <c r="E3" s="173">
        <v>300</v>
      </c>
      <c r="F3" s="177"/>
      <c r="G3" s="46">
        <f>COUNTIF(J:J,"&gt;0")</f>
        <v>3</v>
      </c>
      <c r="H3" s="47">
        <f>G3/G6</f>
        <v>1</v>
      </c>
      <c r="I3" s="31"/>
      <c r="J3" s="31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9.5" thickBot="1">
      <c r="A4" s="14"/>
      <c r="B4" s="194" t="s">
        <v>46</v>
      </c>
      <c r="C4" s="185"/>
      <c r="D4" s="186"/>
      <c r="E4" s="174">
        <f>SUBTOTAL(9,J:J)+E3</f>
        <v>315</v>
      </c>
      <c r="F4" s="178"/>
      <c r="G4" s="48" t="s">
        <v>47</v>
      </c>
      <c r="H4" s="66"/>
      <c r="I4" s="31"/>
      <c r="J4" s="3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9.5" thickBot="1">
      <c r="A5" s="14"/>
      <c r="B5" s="195" t="s">
        <v>67</v>
      </c>
      <c r="C5" s="187"/>
      <c r="D5" s="188"/>
      <c r="E5" s="175">
        <f>(E4-E3)/E3</f>
        <v>0.05</v>
      </c>
      <c r="F5" s="179"/>
      <c r="G5" s="49">
        <f>COUNTIF(J:J,"&lt;0")</f>
        <v>0</v>
      </c>
      <c r="H5" s="50">
        <f>G5/G6</f>
        <v>0</v>
      </c>
      <c r="I5" s="31"/>
      <c r="J5" s="31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21.75" thickBot="1">
      <c r="A6" s="14"/>
      <c r="B6" s="196" t="s">
        <v>68</v>
      </c>
      <c r="C6" s="189"/>
      <c r="D6" s="190"/>
      <c r="E6" s="180">
        <f>E4-E3</f>
        <v>15</v>
      </c>
      <c r="F6" s="181"/>
      <c r="G6" s="51">
        <f>G3+G5</f>
        <v>3</v>
      </c>
      <c r="H6" s="67" t="s">
        <v>48</v>
      </c>
      <c r="I6" s="31"/>
      <c r="J6" s="5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5.75" thickBot="1">
      <c r="A7" s="14"/>
      <c r="B7" s="176"/>
      <c r="C7" s="176"/>
      <c r="D7" s="176"/>
      <c r="E7" s="176"/>
      <c r="F7" s="176"/>
      <c r="G7" s="176"/>
      <c r="H7" s="176"/>
      <c r="I7" s="176"/>
      <c r="J7" s="176"/>
      <c r="K7" s="14"/>
      <c r="L7" s="5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19.5" thickBot="1">
      <c r="A8" s="14"/>
      <c r="B8" s="183">
        <v>44652</v>
      </c>
      <c r="C8" s="182"/>
      <c r="D8" s="182"/>
      <c r="E8" s="182"/>
      <c r="F8" s="182"/>
      <c r="G8" s="182"/>
      <c r="H8" s="182"/>
      <c r="I8" s="182"/>
      <c r="J8" s="184"/>
      <c r="K8" s="14"/>
      <c r="L8" s="5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15.75" thickBot="1">
      <c r="A9" s="14"/>
      <c r="B9" s="56" t="s">
        <v>62</v>
      </c>
      <c r="C9" s="56" t="s">
        <v>49</v>
      </c>
      <c r="D9" s="56" t="s">
        <v>50</v>
      </c>
      <c r="E9" s="56" t="s">
        <v>51</v>
      </c>
      <c r="F9" s="56" t="s">
        <v>63</v>
      </c>
      <c r="G9" s="56" t="s">
        <v>64</v>
      </c>
      <c r="H9" s="56" t="s">
        <v>65</v>
      </c>
      <c r="I9" s="56" t="s">
        <v>52</v>
      </c>
      <c r="J9" s="54" t="s">
        <v>53</v>
      </c>
      <c r="K9" s="55" t="s">
        <v>55</v>
      </c>
      <c r="L9" s="61" t="s">
        <v>56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>
      <c r="A10" s="14"/>
      <c r="B10" s="56"/>
      <c r="C10" s="56"/>
      <c r="D10" s="56"/>
      <c r="E10" s="56" t="s">
        <v>54</v>
      </c>
      <c r="F10" s="56"/>
      <c r="G10" s="56">
        <v>11</v>
      </c>
      <c r="H10" s="56"/>
      <c r="I10" s="56" t="s">
        <v>44</v>
      </c>
      <c r="J10" s="56">
        <v>5</v>
      </c>
      <c r="K10" s="57">
        <f>J10</f>
        <v>5</v>
      </c>
      <c r="L10" s="60">
        <f>E5</f>
        <v>0.05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>
      <c r="A11" s="14"/>
      <c r="B11" s="56"/>
      <c r="C11" s="56"/>
      <c r="D11" s="56"/>
      <c r="E11" s="56"/>
      <c r="F11" s="56"/>
      <c r="G11" s="56"/>
      <c r="H11" s="56"/>
      <c r="I11" s="56" t="s">
        <v>44</v>
      </c>
      <c r="J11" s="56">
        <v>5</v>
      </c>
      <c r="K11" s="57">
        <f>K10+J11</f>
        <v>10</v>
      </c>
      <c r="L11" s="5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>
      <c r="A12" s="14"/>
      <c r="H12" s="56"/>
      <c r="I12" s="56" t="s">
        <v>44</v>
      </c>
      <c r="J12" s="56">
        <v>5</v>
      </c>
      <c r="K12" s="57">
        <f>K11+J12</f>
        <v>15</v>
      </c>
      <c r="L12" s="5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>
      <c r="A13" s="14"/>
      <c r="B13" s="56"/>
      <c r="C13" s="56"/>
      <c r="D13" s="56"/>
      <c r="E13" s="56"/>
      <c r="F13" s="56"/>
      <c r="G13" s="56"/>
      <c r="H13" s="56"/>
      <c r="I13" s="56"/>
      <c r="J13" s="56"/>
      <c r="K13" s="57">
        <f>K12+J13</f>
        <v>15</v>
      </c>
      <c r="L13" s="5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>
      <c r="A14" s="14"/>
      <c r="D14" s="56"/>
      <c r="F14" s="56"/>
      <c r="I14" s="58"/>
      <c r="J14" s="56"/>
      <c r="K14" s="57">
        <f>K13+J14</f>
        <v>15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>
      <c r="A15" s="14"/>
      <c r="D15" s="56"/>
      <c r="F15" s="56"/>
      <c r="I15" s="58"/>
      <c r="J15" s="56"/>
      <c r="K15" s="57">
        <f>K14+J15</f>
        <v>15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>
      <c r="A16" s="14"/>
      <c r="D16" s="56"/>
      <c r="F16" s="56"/>
      <c r="J16" s="56"/>
      <c r="K16" s="57">
        <f>K15+J16</f>
        <v>15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>
      <c r="A17" s="14"/>
      <c r="D17" s="56"/>
      <c r="F17" s="56"/>
      <c r="J17" s="56"/>
      <c r="K17" s="57">
        <f>K16+J17</f>
        <v>15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>
      <c r="A18" s="14"/>
      <c r="D18" s="56"/>
      <c r="F18" s="56"/>
      <c r="J18" s="56"/>
      <c r="K18" s="57">
        <f>K17+J18</f>
        <v>15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>
      <c r="A19" s="14"/>
      <c r="D19" s="56"/>
      <c r="F19" s="56"/>
      <c r="J19" s="56"/>
      <c r="K19" s="57">
        <f>K18+J19</f>
        <v>15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>
      <c r="A20" s="14"/>
      <c r="D20" s="56"/>
      <c r="F20" s="56"/>
      <c r="J20" s="56"/>
      <c r="K20" s="57">
        <f>K19+J20</f>
        <v>15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>
      <c r="A21" s="14"/>
      <c r="D21" s="56"/>
      <c r="F21" s="56"/>
      <c r="J21" s="56"/>
      <c r="K21" s="57">
        <f>K20+J21</f>
        <v>15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>
      <c r="A22" s="14"/>
      <c r="D22" s="56"/>
      <c r="F22" s="56"/>
      <c r="J22" s="56"/>
      <c r="K22" s="57">
        <f>K21+J22</f>
        <v>15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>
      <c r="A23" s="14"/>
      <c r="D23" s="56"/>
      <c r="F23" s="56"/>
      <c r="J23" s="56"/>
      <c r="K23" s="57">
        <f>K22+J23</f>
        <v>15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>
      <c r="A24" s="14"/>
      <c r="D24" s="56"/>
      <c r="F24" s="56"/>
      <c r="J24" s="56"/>
      <c r="K24" s="57">
        <f>K23+J24</f>
        <v>15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>
      <c r="A25" s="14"/>
      <c r="D25" s="56"/>
      <c r="F25" s="56"/>
      <c r="J25" s="56"/>
      <c r="K25" s="57">
        <f>K24+J25</f>
        <v>15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>
      <c r="A26" s="14"/>
      <c r="D26" s="56"/>
      <c r="F26" s="56"/>
      <c r="J26" s="56"/>
      <c r="K26" s="57">
        <f>K25+J26</f>
        <v>15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>
      <c r="A27" s="14"/>
      <c r="D27" s="56"/>
      <c r="F27" s="56"/>
      <c r="K27" s="57">
        <f>K26+J27</f>
        <v>15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>
      <c r="A28" s="14"/>
      <c r="D28" s="56"/>
      <c r="F28" s="56"/>
      <c r="K28" s="57">
        <f>K27+J28</f>
        <v>15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>
      <c r="A29" s="14"/>
      <c r="D29" s="56"/>
      <c r="F29" s="56"/>
      <c r="K29" s="57">
        <f>K28+J29</f>
        <v>15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>
      <c r="A30" s="14"/>
      <c r="D30" s="56"/>
      <c r="F30" s="56"/>
      <c r="K30" s="57">
        <f>K29+J30</f>
        <v>15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>
      <c r="A31" s="14"/>
      <c r="D31" s="56"/>
      <c r="F31" s="56"/>
      <c r="K31" s="57">
        <f>K30+J31</f>
        <v>15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>
      <c r="A32" s="14"/>
      <c r="D32" s="56"/>
      <c r="F32" s="56"/>
      <c r="K32" s="57">
        <f>K31+J32</f>
        <v>15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>
      <c r="A33" s="14"/>
      <c r="D33" s="56"/>
      <c r="F33" s="56"/>
      <c r="K33" s="57">
        <f>K32+J33</f>
        <v>15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>
      <c r="A34" s="14"/>
      <c r="D34" s="56"/>
      <c r="F34" s="56"/>
      <c r="K34" s="57">
        <f>K33+J34</f>
        <v>15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>
      <c r="A35" s="14"/>
      <c r="D35" s="56"/>
      <c r="F35" s="56"/>
      <c r="K35" s="57">
        <f>K34+J35</f>
        <v>15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>
      <c r="A36" s="14"/>
      <c r="D36" s="56"/>
      <c r="F36" s="56"/>
      <c r="K36" s="57">
        <f>K35+J36</f>
        <v>15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>
      <c r="A37" s="14"/>
      <c r="D37" s="56"/>
      <c r="F37" s="56"/>
      <c r="K37" s="57">
        <f>K36+J37</f>
        <v>15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>
      <c r="A38" s="14"/>
      <c r="D38" s="56"/>
      <c r="F38" s="56"/>
      <c r="K38" s="57">
        <f>K37+J38</f>
        <v>15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>
      <c r="A39" s="14"/>
      <c r="D39" s="56"/>
      <c r="F39" s="56"/>
      <c r="K39" s="57">
        <f>K38+J39</f>
        <v>15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>
      <c r="A40" s="14"/>
      <c r="D40" s="56"/>
      <c r="F40" s="56"/>
      <c r="K40" s="57">
        <f>K39+J40</f>
        <v>15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>
      <c r="A41" s="14"/>
      <c r="D41" s="56"/>
      <c r="F41" s="56"/>
      <c r="K41" s="57">
        <f>K40+J41</f>
        <v>15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>
      <c r="A42" s="14"/>
      <c r="D42" s="56"/>
      <c r="F42" s="56"/>
      <c r="K42" s="57">
        <f>K41+J42</f>
        <v>15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>
      <c r="A43" s="14"/>
      <c r="D43" s="56"/>
      <c r="F43" s="56"/>
      <c r="K43" s="57">
        <f>K42+J43</f>
        <v>15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>
      <c r="A44" s="14"/>
      <c r="D44" s="56"/>
      <c r="F44" s="56"/>
      <c r="K44" s="57">
        <f>K43+J44</f>
        <v>15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>
      <c r="A45" s="14"/>
      <c r="D45" s="56"/>
      <c r="F45" s="56"/>
      <c r="K45" s="57">
        <f>K44+J45</f>
        <v>15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>
      <c r="A46" s="14"/>
      <c r="D46" s="56"/>
      <c r="F46" s="56"/>
      <c r="K46" s="57">
        <f>K45+J46</f>
        <v>15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>
      <c r="A47" s="14"/>
      <c r="D47" s="56"/>
      <c r="F47" s="56"/>
      <c r="K47" s="57">
        <f>K46+J47</f>
        <v>15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>
      <c r="A48" s="14"/>
      <c r="D48" s="56"/>
      <c r="F48" s="56"/>
      <c r="K48" s="57">
        <f>K47+J48</f>
        <v>15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</sheetData>
  <mergeCells count="10">
    <mergeCell ref="B2:F2"/>
    <mergeCell ref="E3:F3"/>
    <mergeCell ref="E4:F4"/>
    <mergeCell ref="E5:F5"/>
    <mergeCell ref="B3:D3"/>
    <mergeCell ref="B4:D4"/>
    <mergeCell ref="B5:D5"/>
    <mergeCell ref="B7:J7"/>
    <mergeCell ref="E6:F6"/>
    <mergeCell ref="B6:D6"/>
  </mergeCells>
  <conditionalFormatting sqref="G1:H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0"/>
  <sheetViews>
    <sheetView workbookViewId="0">
      <selection activeCell="R17" sqref="R17"/>
    </sheetView>
  </sheetViews>
  <sheetFormatPr defaultRowHeight="15"/>
  <cols>
    <col min="1" max="1" width="7.85546875" customWidth="1"/>
    <col min="2" max="2" width="13.42578125" customWidth="1"/>
    <col min="3" max="3" width="16.5703125" customWidth="1"/>
    <col min="4" max="4" width="18.42578125" customWidth="1"/>
    <col min="5" max="5" width="14.5703125" customWidth="1"/>
    <col min="6" max="6" width="15.7109375" customWidth="1"/>
    <col min="7" max="7" width="21" hidden="1" customWidth="1"/>
    <col min="8" max="8" width="0.5703125" customWidth="1"/>
    <col min="9" max="9" width="16.28515625" customWidth="1"/>
    <col min="11" max="11" width="11.85546875" customWidth="1"/>
    <col min="16" max="16" width="12.5703125" customWidth="1"/>
    <col min="17" max="17" width="3" customWidth="1"/>
    <col min="18" max="18" width="2.28515625" customWidth="1"/>
  </cols>
  <sheetData>
    <row r="1" spans="1:5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5" customHeight="1">
      <c r="A3" s="1"/>
      <c r="B3" s="103" t="s">
        <v>61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5.75" customHeight="1" thickBot="1">
      <c r="A4" s="1"/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>
      <c r="A5" s="1"/>
      <c r="B5" s="88" t="s">
        <v>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.75" customHeight="1" thickBot="1">
      <c r="A6" s="1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32.25" thickBot="1">
      <c r="A7" s="1"/>
      <c r="B7" s="91" t="s">
        <v>1</v>
      </c>
      <c r="C7" s="92"/>
      <c r="D7" s="93">
        <v>500</v>
      </c>
      <c r="E7" s="94"/>
      <c r="F7" s="13" t="s">
        <v>2</v>
      </c>
      <c r="G7" s="3"/>
      <c r="H7" s="11"/>
      <c r="I7" s="95" t="s">
        <v>3</v>
      </c>
      <c r="J7" s="96"/>
      <c r="K7" s="97"/>
      <c r="L7" s="98" t="s">
        <v>4</v>
      </c>
      <c r="M7" s="99"/>
      <c r="N7" s="100"/>
      <c r="O7" s="101" t="s">
        <v>5</v>
      </c>
      <c r="P7" s="10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7" ht="26.25" customHeight="1">
      <c r="A8" s="1"/>
      <c r="B8" s="87" t="s">
        <v>6</v>
      </c>
      <c r="C8" s="87"/>
      <c r="D8" s="75" t="s">
        <v>7</v>
      </c>
      <c r="E8" s="75"/>
      <c r="F8" s="6">
        <v>1.56</v>
      </c>
      <c r="G8" s="59"/>
      <c r="H8" s="7"/>
      <c r="I8" s="76">
        <f>_xlfn.CEILING.PRECISE(B9-I9-I10)</f>
        <v>39</v>
      </c>
      <c r="J8" s="76"/>
      <c r="K8" s="76"/>
      <c r="L8" s="77">
        <f>F8*I8</f>
        <v>60.84</v>
      </c>
      <c r="M8" s="77"/>
      <c r="N8" s="77"/>
      <c r="O8" s="78">
        <f>(L8-I8)*0.955</f>
        <v>20.857200000000002</v>
      </c>
      <c r="P8" s="79"/>
      <c r="Q8" s="1"/>
      <c r="R8" s="1"/>
      <c r="S8" s="1"/>
      <c r="T8" s="1"/>
      <c r="U8" s="14"/>
      <c r="V8" s="14"/>
      <c r="W8" s="14"/>
      <c r="X8" s="14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7" ht="33.75">
      <c r="A9" s="1"/>
      <c r="B9" s="86">
        <f>D7*0.1</f>
        <v>50</v>
      </c>
      <c r="C9" s="86"/>
      <c r="D9" s="75" t="s">
        <v>8</v>
      </c>
      <c r="E9" s="75"/>
      <c r="F9" s="6">
        <v>7</v>
      </c>
      <c r="G9" s="8"/>
      <c r="H9" s="7"/>
      <c r="I9" s="76">
        <f>_xlfn.CEILING.PRECISE(Z9/F9)</f>
        <v>8</v>
      </c>
      <c r="J9" s="76"/>
      <c r="K9" s="76"/>
      <c r="L9" s="73">
        <f>I9*(F9-1)</f>
        <v>48</v>
      </c>
      <c r="M9" s="74"/>
      <c r="N9" s="74"/>
      <c r="O9" s="78">
        <f>L9*0.955</f>
        <v>45.839999999999996</v>
      </c>
      <c r="P9" s="78"/>
      <c r="Q9" s="1"/>
      <c r="R9" s="1"/>
      <c r="S9" s="1"/>
      <c r="T9" s="1"/>
      <c r="U9" s="14"/>
      <c r="V9" s="14"/>
      <c r="W9" s="14"/>
      <c r="X9" s="14"/>
      <c r="Y9" s="1"/>
      <c r="Z9" s="109">
        <f>B9*1.045</f>
        <v>52.25</v>
      </c>
      <c r="AA9" s="109"/>
      <c r="AB9" s="109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7" ht="36.75" thickBot="1">
      <c r="A10" s="1"/>
      <c r="B10" s="1"/>
      <c r="C10" s="5"/>
      <c r="D10" s="75" t="s">
        <v>58</v>
      </c>
      <c r="E10" s="75"/>
      <c r="F10" s="63">
        <v>18.5</v>
      </c>
      <c r="G10" s="2"/>
      <c r="H10" s="1"/>
      <c r="I10" s="76">
        <f>_xlfn.CEILING.PRECISE(Z10/F10)</f>
        <v>3</v>
      </c>
      <c r="J10" s="76"/>
      <c r="K10" s="76"/>
      <c r="L10" s="73">
        <f>I10*(F10-1)</f>
        <v>52.5</v>
      </c>
      <c r="M10" s="74"/>
      <c r="N10" s="74"/>
      <c r="O10" s="110">
        <f>L10*0.955</f>
        <v>50.137499999999996</v>
      </c>
      <c r="P10" s="110"/>
      <c r="Q10" s="1"/>
      <c r="R10" s="1"/>
      <c r="S10" s="1"/>
      <c r="T10" s="1"/>
      <c r="U10" s="14"/>
      <c r="V10" s="14"/>
      <c r="W10" s="14"/>
      <c r="X10" s="14"/>
      <c r="Y10" s="1"/>
      <c r="Z10" s="109">
        <f>B9*1.045</f>
        <v>52.25</v>
      </c>
      <c r="AA10" s="109"/>
      <c r="AB10" s="109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7" ht="21.75" thickBot="1">
      <c r="A11" s="1"/>
      <c r="B11" s="80" t="s">
        <v>9</v>
      </c>
      <c r="C11" s="81"/>
      <c r="D11" s="81"/>
      <c r="E11" s="81"/>
      <c r="F11" s="81"/>
      <c r="G11" s="81"/>
      <c r="H11" s="82"/>
      <c r="I11" s="83" t="s">
        <v>10</v>
      </c>
      <c r="J11" s="83"/>
      <c r="K11" s="83"/>
      <c r="L11" s="84" t="s">
        <v>59</v>
      </c>
      <c r="M11" s="83"/>
      <c r="N11" s="83"/>
      <c r="O11" s="83"/>
      <c r="P11" s="85"/>
      <c r="Q11" s="1"/>
      <c r="R11" s="1"/>
      <c r="S11" s="1"/>
      <c r="T11" s="1"/>
      <c r="U11" s="14"/>
      <c r="V11" s="14"/>
      <c r="W11" s="14"/>
      <c r="X11" s="14"/>
      <c r="Y11" s="1"/>
      <c r="Z11" s="68"/>
      <c r="AA11" s="68"/>
      <c r="AB11" s="68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7" ht="15" customHeight="1">
      <c r="A12" s="1"/>
      <c r="B12" s="69">
        <f>O8-I9-I10</f>
        <v>9.8572000000000024</v>
      </c>
      <c r="C12" s="69"/>
      <c r="D12" s="69"/>
      <c r="E12" s="69"/>
      <c r="F12" s="69"/>
      <c r="G12" s="69"/>
      <c r="H12" s="69"/>
      <c r="I12" s="71">
        <f>O9-I8-I10</f>
        <v>3.8399999999999963</v>
      </c>
      <c r="J12" s="71"/>
      <c r="K12" s="71"/>
      <c r="L12" s="72">
        <f>O10-I9-I8</f>
        <v>3.1374999999999957</v>
      </c>
      <c r="M12" s="72"/>
      <c r="N12" s="72"/>
      <c r="O12" s="72"/>
      <c r="P12" s="7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7" ht="15" customHeight="1">
      <c r="A13" s="1"/>
      <c r="B13" s="70"/>
      <c r="C13" s="70"/>
      <c r="D13" s="70"/>
      <c r="E13" s="70"/>
      <c r="F13" s="70"/>
      <c r="G13" s="70"/>
      <c r="H13" s="70"/>
      <c r="I13" s="72"/>
      <c r="J13" s="72"/>
      <c r="K13" s="72"/>
      <c r="L13" s="72"/>
      <c r="M13" s="72"/>
      <c r="N13" s="72"/>
      <c r="O13" s="72"/>
      <c r="P13" s="7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5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5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5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52" ht="15.75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52">
      <c r="A24" s="1"/>
      <c r="B24" s="103" t="s">
        <v>60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52" ht="15.75" thickBot="1">
      <c r="A25" s="1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8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52">
      <c r="A26" s="1"/>
      <c r="B26" s="111" t="s">
        <v>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52" ht="15.75" thickBot="1">
      <c r="A27" s="1"/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52" ht="32.25" thickBot="1">
      <c r="A28" s="1"/>
      <c r="B28" s="117" t="s">
        <v>1</v>
      </c>
      <c r="C28" s="118"/>
      <c r="D28" s="93">
        <v>500</v>
      </c>
      <c r="E28" s="94"/>
      <c r="F28" s="13" t="s">
        <v>2</v>
      </c>
      <c r="G28" s="3"/>
      <c r="H28" s="11"/>
      <c r="I28" s="95" t="s">
        <v>3</v>
      </c>
      <c r="J28" s="96"/>
      <c r="K28" s="97"/>
      <c r="L28" s="98" t="s">
        <v>4</v>
      </c>
      <c r="M28" s="99"/>
      <c r="N28" s="100"/>
      <c r="O28" s="101" t="s">
        <v>5</v>
      </c>
      <c r="P28" s="10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2" ht="26.25">
      <c r="A29" s="1"/>
      <c r="B29" s="119" t="s">
        <v>6</v>
      </c>
      <c r="C29" s="119"/>
      <c r="D29" s="120" t="s">
        <v>7</v>
      </c>
      <c r="E29" s="120"/>
      <c r="F29" s="6">
        <v>1.4</v>
      </c>
      <c r="G29" s="59"/>
      <c r="H29" s="7"/>
      <c r="I29" s="121">
        <f>_xlfn.CEILING.PRECISE(B30-F31-I30)</f>
        <v>42</v>
      </c>
      <c r="J29" s="121"/>
      <c r="K29" s="121"/>
      <c r="L29" s="122">
        <f>F29*I29</f>
        <v>58.8</v>
      </c>
      <c r="M29" s="122"/>
      <c r="N29" s="122"/>
      <c r="O29" s="123">
        <f>(L29-I29)*0.95</f>
        <v>15.959999999999997</v>
      </c>
      <c r="P29" s="12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52" ht="33.75">
      <c r="A30" s="1"/>
      <c r="B30" s="86">
        <f>D28*0.1</f>
        <v>50</v>
      </c>
      <c r="C30" s="86"/>
      <c r="D30" s="75" t="s">
        <v>8</v>
      </c>
      <c r="E30" s="75"/>
      <c r="F30" s="6">
        <v>7.4</v>
      </c>
      <c r="G30" s="8"/>
      <c r="H30" s="7"/>
      <c r="I30" s="76">
        <f>_xlfn.CEILING.PRECISE(L30/F30)</f>
        <v>8</v>
      </c>
      <c r="J30" s="76"/>
      <c r="K30" s="76"/>
      <c r="L30" s="77">
        <f>B30*1.05</f>
        <v>52.5</v>
      </c>
      <c r="M30" s="77"/>
      <c r="N30" s="77"/>
      <c r="O30" s="78">
        <f>(L30-I30)*0.95</f>
        <v>42.274999999999999</v>
      </c>
      <c r="P30" s="7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52" ht="36.75" thickBot="1">
      <c r="A31" s="1"/>
      <c r="B31" s="1"/>
      <c r="C31" s="5"/>
      <c r="D31" s="1"/>
      <c r="E31" s="1"/>
      <c r="F31" s="4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52" ht="36.75" thickBot="1">
      <c r="A32" s="1"/>
      <c r="B32" s="5"/>
      <c r="C32" s="80" t="s">
        <v>9</v>
      </c>
      <c r="D32" s="81"/>
      <c r="E32" s="81"/>
      <c r="F32" s="81"/>
      <c r="G32" s="81"/>
      <c r="H32" s="82"/>
      <c r="I32" s="124" t="s">
        <v>10</v>
      </c>
      <c r="J32" s="125"/>
      <c r="K32" s="125"/>
      <c r="L32" s="125"/>
      <c r="M32" s="125"/>
      <c r="N32" s="12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>
      <c r="A33" s="1"/>
      <c r="B33" s="1"/>
      <c r="C33" s="69">
        <f>(L29-I29)*0.95 - (I30)</f>
        <v>7.9599999999999973</v>
      </c>
      <c r="D33" s="69"/>
      <c r="E33" s="69"/>
      <c r="F33" s="69"/>
      <c r="G33" s="69"/>
      <c r="H33" s="69"/>
      <c r="I33" s="71">
        <f>O30-I29</f>
        <v>0.27499999999999858</v>
      </c>
      <c r="J33" s="71"/>
      <c r="K33" s="71"/>
      <c r="L33" s="71"/>
      <c r="M33" s="71"/>
      <c r="N33" s="7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>
      <c r="A34" s="1"/>
      <c r="B34" s="1"/>
      <c r="C34" s="70"/>
      <c r="D34" s="70"/>
      <c r="E34" s="70"/>
      <c r="F34" s="70"/>
      <c r="G34" s="70"/>
      <c r="H34" s="70"/>
      <c r="I34" s="72"/>
      <c r="J34" s="72"/>
      <c r="K34" s="72"/>
      <c r="L34" s="72"/>
      <c r="M34" s="72"/>
      <c r="N34" s="7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.75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>
      <c r="A39" s="1"/>
      <c r="B39" s="103" t="s">
        <v>61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thickBot="1">
      <c r="A40" s="1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8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>
      <c r="A41" s="1"/>
      <c r="B41" s="88" t="s">
        <v>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90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thickBot="1">
      <c r="A42" s="1"/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32.25" thickBot="1">
      <c r="A43" s="1"/>
      <c r="B43" s="91" t="s">
        <v>1</v>
      </c>
      <c r="C43" s="92"/>
      <c r="D43" s="93">
        <v>500</v>
      </c>
      <c r="E43" s="94"/>
      <c r="F43" s="13" t="s">
        <v>2</v>
      </c>
      <c r="G43" s="3"/>
      <c r="H43" s="11"/>
      <c r="I43" s="95" t="s">
        <v>3</v>
      </c>
      <c r="J43" s="96"/>
      <c r="K43" s="97"/>
      <c r="L43" s="98" t="s">
        <v>4</v>
      </c>
      <c r="M43" s="99"/>
      <c r="N43" s="100"/>
      <c r="O43" s="101" t="s">
        <v>5</v>
      </c>
      <c r="P43" s="102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26.25">
      <c r="A44" s="1"/>
      <c r="B44" s="87" t="s">
        <v>6</v>
      </c>
      <c r="C44" s="87"/>
      <c r="D44" s="75" t="s">
        <v>7</v>
      </c>
      <c r="E44" s="75"/>
      <c r="F44" s="6">
        <v>1.56</v>
      </c>
      <c r="G44" s="62"/>
      <c r="H44" s="7"/>
      <c r="I44" s="76">
        <f>_xlfn.CEILING.PRECISE(B45-I45-I46)</f>
        <v>39</v>
      </c>
      <c r="J44" s="76"/>
      <c r="K44" s="76"/>
      <c r="L44" s="77">
        <f>F44*I44</f>
        <v>60.84</v>
      </c>
      <c r="M44" s="77"/>
      <c r="N44" s="77"/>
      <c r="O44" s="78">
        <f>(L44-I44)*0.955</f>
        <v>20.857200000000002</v>
      </c>
      <c r="P44" s="7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33.75">
      <c r="A45" s="1"/>
      <c r="B45" s="86">
        <f>D43*0.1</f>
        <v>50</v>
      </c>
      <c r="C45" s="86"/>
      <c r="D45" s="75" t="s">
        <v>8</v>
      </c>
      <c r="E45" s="75"/>
      <c r="F45" s="6">
        <v>7</v>
      </c>
      <c r="G45" s="8"/>
      <c r="H45" s="7"/>
      <c r="I45" s="76">
        <f>_xlfn.CEILING.PRECISE(L45/F45)</f>
        <v>8</v>
      </c>
      <c r="J45" s="76"/>
      <c r="K45" s="76"/>
      <c r="L45" s="77">
        <f>B45*1.045</f>
        <v>52.25</v>
      </c>
      <c r="M45" s="77"/>
      <c r="N45" s="77"/>
      <c r="O45" s="78">
        <f>(L45-I45)*0.955</f>
        <v>42.258749999999999</v>
      </c>
      <c r="P45" s="7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36.75" thickBot="1">
      <c r="A46" s="1"/>
      <c r="B46" s="1"/>
      <c r="C46" s="5"/>
      <c r="D46" s="75" t="s">
        <v>58</v>
      </c>
      <c r="E46" s="75"/>
      <c r="F46" s="63">
        <v>18.5</v>
      </c>
      <c r="G46" s="2"/>
      <c r="H46" s="1"/>
      <c r="I46" s="76">
        <f>_xlfn.CEILING.PRECISE(L46/F46)</f>
        <v>3</v>
      </c>
      <c r="J46" s="76"/>
      <c r="K46" s="76"/>
      <c r="L46" s="77">
        <f>B45*1.045</f>
        <v>52.25</v>
      </c>
      <c r="M46" s="77"/>
      <c r="N46" s="77"/>
      <c r="O46" s="78">
        <f>(L46-I46)*0.955</f>
        <v>47.033749999999998</v>
      </c>
      <c r="P46" s="7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21.75" thickBot="1">
      <c r="A47" s="1"/>
      <c r="B47" s="80" t="s">
        <v>9</v>
      </c>
      <c r="C47" s="81"/>
      <c r="D47" s="81"/>
      <c r="E47" s="81"/>
      <c r="F47" s="81"/>
      <c r="G47" s="81"/>
      <c r="H47" s="82"/>
      <c r="I47" s="83" t="s">
        <v>10</v>
      </c>
      <c r="J47" s="83"/>
      <c r="K47" s="83"/>
      <c r="L47" s="84" t="s">
        <v>59</v>
      </c>
      <c r="M47" s="83"/>
      <c r="N47" s="83"/>
      <c r="O47" s="83"/>
      <c r="P47" s="8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>
      <c r="A48" s="1"/>
      <c r="B48" s="69">
        <f>O44-I45-I46</f>
        <v>9.8572000000000024</v>
      </c>
      <c r="C48" s="69"/>
      <c r="D48" s="69"/>
      <c r="E48" s="69"/>
      <c r="F48" s="69"/>
      <c r="G48" s="69"/>
      <c r="H48" s="69"/>
      <c r="I48" s="71">
        <f>O45-I44-I46</f>
        <v>0.25874999999999915</v>
      </c>
      <c r="J48" s="71"/>
      <c r="K48" s="71"/>
      <c r="L48" s="72">
        <f>O46-I45-I44</f>
        <v>3.3749999999997726E-2</v>
      </c>
      <c r="M48" s="72"/>
      <c r="N48" s="72"/>
      <c r="O48" s="72"/>
      <c r="P48" s="72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>
      <c r="A49" s="1"/>
      <c r="B49" s="70"/>
      <c r="C49" s="70"/>
      <c r="D49" s="70"/>
      <c r="E49" s="70"/>
      <c r="F49" s="70"/>
      <c r="G49" s="70"/>
      <c r="H49" s="70"/>
      <c r="I49" s="72"/>
      <c r="J49" s="72"/>
      <c r="K49" s="72"/>
      <c r="L49" s="72"/>
      <c r="M49" s="72"/>
      <c r="N49" s="72"/>
      <c r="O49" s="72"/>
      <c r="P49" s="72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</sheetData>
  <mergeCells count="77">
    <mergeCell ref="C32:H32"/>
    <mergeCell ref="I32:N32"/>
    <mergeCell ref="C33:H34"/>
    <mergeCell ref="I33:N34"/>
    <mergeCell ref="B30:C30"/>
    <mergeCell ref="D30:E30"/>
    <mergeCell ref="I30:K30"/>
    <mergeCell ref="L30:N30"/>
    <mergeCell ref="I28:K28"/>
    <mergeCell ref="L28:N28"/>
    <mergeCell ref="O28:P28"/>
    <mergeCell ref="O30:P30"/>
    <mergeCell ref="B29:C29"/>
    <mergeCell ref="D29:E29"/>
    <mergeCell ref="I29:K29"/>
    <mergeCell ref="L29:N29"/>
    <mergeCell ref="O29:P29"/>
    <mergeCell ref="B3:P4"/>
    <mergeCell ref="B5:P6"/>
    <mergeCell ref="D10:E10"/>
    <mergeCell ref="I10:K10"/>
    <mergeCell ref="Z10:AB10"/>
    <mergeCell ref="B9:C9"/>
    <mergeCell ref="D9:E9"/>
    <mergeCell ref="I9:K9"/>
    <mergeCell ref="Z9:AB9"/>
    <mergeCell ref="O9:P9"/>
    <mergeCell ref="B8:C8"/>
    <mergeCell ref="D8:E8"/>
    <mergeCell ref="I8:K8"/>
    <mergeCell ref="L8:N8"/>
    <mergeCell ref="O8:P8"/>
    <mergeCell ref="B7:C7"/>
    <mergeCell ref="D7:E7"/>
    <mergeCell ref="I7:K7"/>
    <mergeCell ref="L7:N7"/>
    <mergeCell ref="O7:P7"/>
    <mergeCell ref="B39:P40"/>
    <mergeCell ref="O10:P10"/>
    <mergeCell ref="B11:H11"/>
    <mergeCell ref="I11:K11"/>
    <mergeCell ref="L11:P11"/>
    <mergeCell ref="B12:H13"/>
    <mergeCell ref="I12:K13"/>
    <mergeCell ref="L12:P13"/>
    <mergeCell ref="B24:P25"/>
    <mergeCell ref="B26:P27"/>
    <mergeCell ref="B28:C28"/>
    <mergeCell ref="D28:E28"/>
    <mergeCell ref="B41:P42"/>
    <mergeCell ref="B43:C43"/>
    <mergeCell ref="D43:E43"/>
    <mergeCell ref="I43:K43"/>
    <mergeCell ref="L43:N43"/>
    <mergeCell ref="O43:P43"/>
    <mergeCell ref="O45:P45"/>
    <mergeCell ref="B44:C44"/>
    <mergeCell ref="D44:E44"/>
    <mergeCell ref="I44:K44"/>
    <mergeCell ref="L44:N44"/>
    <mergeCell ref="O44:P44"/>
    <mergeCell ref="B48:H49"/>
    <mergeCell ref="I48:K49"/>
    <mergeCell ref="L48:P49"/>
    <mergeCell ref="L9:N9"/>
    <mergeCell ref="L10:N10"/>
    <mergeCell ref="D46:E46"/>
    <mergeCell ref="I46:K46"/>
    <mergeCell ref="L46:N46"/>
    <mergeCell ref="O46:P46"/>
    <mergeCell ref="B47:H47"/>
    <mergeCell ref="I47:K47"/>
    <mergeCell ref="L47:P47"/>
    <mergeCell ref="B45:C45"/>
    <mergeCell ref="D45:E45"/>
    <mergeCell ref="I45:K45"/>
    <mergeCell ref="L45:N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2"/>
  <sheetViews>
    <sheetView workbookViewId="0">
      <selection activeCell="I19" sqref="I19"/>
    </sheetView>
  </sheetViews>
  <sheetFormatPr defaultRowHeight="15"/>
  <cols>
    <col min="1" max="1" width="4" customWidth="1"/>
    <col min="2" max="2" width="16" customWidth="1"/>
    <col min="3" max="3" width="16.42578125" customWidth="1"/>
    <col min="4" max="4" width="18.42578125" customWidth="1"/>
    <col min="5" max="5" width="14.5703125" customWidth="1"/>
    <col min="6" max="6" width="15.7109375" customWidth="1"/>
    <col min="7" max="7" width="21" hidden="1" customWidth="1"/>
    <col min="8" max="8" width="0.5703125" customWidth="1"/>
    <col min="9" max="9" width="16.28515625" customWidth="1"/>
    <col min="11" max="11" width="11.85546875" customWidth="1"/>
    <col min="16" max="16" width="12.5703125" customWidth="1"/>
    <col min="17" max="17" width="3.42578125" customWidth="1"/>
    <col min="18" max="18" width="2.28515625" customWidth="1"/>
  </cols>
  <sheetData>
    <row r="1" spans="1:5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T1" s="1"/>
      <c r="AU1" s="1"/>
      <c r="AV1" s="1"/>
      <c r="AW1" s="1"/>
      <c r="AX1" s="1"/>
      <c r="AY1" s="1"/>
      <c r="AZ1" s="1"/>
    </row>
    <row r="2" spans="1:52" ht="17.2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6.5" customHeight="1">
      <c r="A3" s="1"/>
      <c r="B3" s="103" t="s">
        <v>57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5"/>
      <c r="Q3" s="9"/>
      <c r="R3" s="9"/>
      <c r="S3" s="9"/>
      <c r="T3" s="9"/>
      <c r="U3" s="9"/>
      <c r="V3" s="9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17.25" customHeight="1" thickBot="1">
      <c r="A4" s="1"/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9"/>
      <c r="R4" s="9"/>
      <c r="S4" s="9"/>
      <c r="T4" s="9"/>
      <c r="U4" s="9"/>
      <c r="V4" s="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17.25" customHeight="1">
      <c r="A5" s="1"/>
      <c r="B5" s="88" t="s">
        <v>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10"/>
      <c r="R5" s="10"/>
      <c r="S5" s="10"/>
      <c r="T5" s="10"/>
      <c r="U5" s="10"/>
      <c r="V5" s="10"/>
      <c r="W5" s="1"/>
      <c r="X5" s="12"/>
      <c r="Y5" s="12"/>
      <c r="Z5" s="1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29.25" thickBot="1">
      <c r="A6" s="1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10"/>
      <c r="R6" s="10"/>
      <c r="S6" s="10"/>
      <c r="T6" s="10"/>
      <c r="U6" s="10"/>
      <c r="V6" s="10"/>
      <c r="W6" s="1"/>
      <c r="X6" s="12"/>
      <c r="Y6" s="12"/>
      <c r="Z6" s="1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26.25" customHeight="1" thickBot="1">
      <c r="A7" s="1"/>
      <c r="B7" s="91" t="s">
        <v>1</v>
      </c>
      <c r="C7" s="92"/>
      <c r="D7" s="93">
        <v>500</v>
      </c>
      <c r="E7" s="94"/>
      <c r="F7" s="13" t="s">
        <v>2</v>
      </c>
      <c r="G7" s="3"/>
      <c r="H7" s="11"/>
      <c r="I7" s="95" t="s">
        <v>3</v>
      </c>
      <c r="J7" s="96"/>
      <c r="K7" s="97"/>
      <c r="L7" s="98" t="s">
        <v>4</v>
      </c>
      <c r="M7" s="99"/>
      <c r="N7" s="100"/>
      <c r="O7" s="101" t="s">
        <v>5</v>
      </c>
      <c r="P7" s="102"/>
      <c r="Q7" s="1"/>
      <c r="R7" s="1"/>
      <c r="S7" s="1"/>
      <c r="T7" s="1"/>
      <c r="U7" s="1"/>
      <c r="V7" s="1"/>
      <c r="W7" s="1"/>
      <c r="X7" s="12"/>
      <c r="Y7" s="12"/>
      <c r="Z7" s="1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33.75" customHeight="1">
      <c r="A8" s="1"/>
      <c r="B8" s="87" t="s">
        <v>6</v>
      </c>
      <c r="C8" s="87"/>
      <c r="D8" s="75" t="s">
        <v>7</v>
      </c>
      <c r="E8" s="75"/>
      <c r="F8" s="6">
        <v>1.56</v>
      </c>
      <c r="G8" s="59"/>
      <c r="H8" s="7"/>
      <c r="I8" s="76">
        <f>(B9-I9-I10)</f>
        <v>39.711389961389962</v>
      </c>
      <c r="J8" s="76"/>
      <c r="K8" s="76"/>
      <c r="L8" s="77">
        <f>F8*I8</f>
        <v>61.94976833976834</v>
      </c>
      <c r="M8" s="77"/>
      <c r="N8" s="77"/>
      <c r="O8" s="78">
        <f>(L8-I8)*0.955</f>
        <v>21.237651351351349</v>
      </c>
      <c r="P8" s="79"/>
      <c r="Q8" s="1"/>
      <c r="R8" s="1"/>
      <c r="S8" s="1"/>
      <c r="T8" s="1"/>
      <c r="U8" s="1"/>
      <c r="V8" s="1"/>
      <c r="W8" s="1"/>
      <c r="X8" s="12"/>
      <c r="Y8" s="12"/>
      <c r="Z8" s="1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36.75" customHeight="1">
      <c r="A9" s="1"/>
      <c r="B9" s="86">
        <f>D7*0.1</f>
        <v>50</v>
      </c>
      <c r="C9" s="86"/>
      <c r="D9" s="75" t="s">
        <v>8</v>
      </c>
      <c r="E9" s="75"/>
      <c r="F9" s="6">
        <v>7</v>
      </c>
      <c r="G9" s="8"/>
      <c r="H9" s="7"/>
      <c r="I9" s="76">
        <f>(L9/F9)</f>
        <v>7.4642857142857144</v>
      </c>
      <c r="J9" s="76"/>
      <c r="K9" s="76"/>
      <c r="L9" s="77">
        <f>B9*1.045</f>
        <v>52.25</v>
      </c>
      <c r="M9" s="77"/>
      <c r="N9" s="77"/>
      <c r="O9" s="78">
        <f>(L9-I9)*0.955</f>
        <v>42.770357142857144</v>
      </c>
      <c r="P9" s="79"/>
      <c r="Q9" s="1"/>
      <c r="R9" s="1"/>
      <c r="S9" s="1"/>
      <c r="T9" s="1"/>
      <c r="U9" s="1"/>
      <c r="V9" s="1"/>
      <c r="W9" s="1"/>
      <c r="X9" s="12"/>
      <c r="Y9" s="12"/>
      <c r="Z9" s="1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36.75" thickBot="1">
      <c r="A10" s="1"/>
      <c r="B10" s="1"/>
      <c r="C10" s="5"/>
      <c r="D10" s="75" t="s">
        <v>58</v>
      </c>
      <c r="E10" s="75"/>
      <c r="F10" s="63">
        <v>18.5</v>
      </c>
      <c r="G10" s="2"/>
      <c r="H10" s="1"/>
      <c r="I10" s="76">
        <f>(L10/F10)</f>
        <v>2.8243243243243241</v>
      </c>
      <c r="J10" s="76"/>
      <c r="K10" s="76"/>
      <c r="L10" s="77">
        <f>B9*1.045</f>
        <v>52.25</v>
      </c>
      <c r="M10" s="77"/>
      <c r="N10" s="77"/>
      <c r="O10" s="78">
        <f>(L10-I10)*0.955</f>
        <v>47.201520270270272</v>
      </c>
      <c r="P10" s="79"/>
      <c r="Q10" s="1"/>
      <c r="R10" s="1"/>
      <c r="S10" s="1"/>
      <c r="T10" s="1"/>
      <c r="U10" s="1"/>
      <c r="V10" s="1"/>
      <c r="W10" s="1"/>
      <c r="X10" s="12"/>
      <c r="Y10" s="12"/>
      <c r="Z10" s="1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5" customHeight="1" thickBot="1">
      <c r="A11" s="1"/>
      <c r="B11" s="80" t="s">
        <v>9</v>
      </c>
      <c r="C11" s="81"/>
      <c r="D11" s="81"/>
      <c r="E11" s="81"/>
      <c r="F11" s="81"/>
      <c r="G11" s="81"/>
      <c r="H11" s="82"/>
      <c r="I11" s="83" t="s">
        <v>10</v>
      </c>
      <c r="J11" s="83"/>
      <c r="K11" s="83"/>
      <c r="L11" s="84" t="s">
        <v>59</v>
      </c>
      <c r="M11" s="83"/>
      <c r="N11" s="83"/>
      <c r="O11" s="83"/>
      <c r="P11" s="85"/>
      <c r="Q11" s="1"/>
      <c r="R11" s="1"/>
      <c r="S11" s="1"/>
      <c r="T11" s="1"/>
      <c r="U11" s="1"/>
      <c r="V11" s="1"/>
      <c r="W11" s="1"/>
      <c r="X11" s="12"/>
      <c r="Y11" s="12"/>
      <c r="Z11" s="1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5" customHeight="1">
      <c r="A12" s="1"/>
      <c r="B12" s="69">
        <f>O8-I9-I10</f>
        <v>10.94904131274131</v>
      </c>
      <c r="C12" s="69"/>
      <c r="D12" s="69"/>
      <c r="E12" s="69"/>
      <c r="F12" s="69"/>
      <c r="G12" s="69"/>
      <c r="H12" s="69"/>
      <c r="I12" s="71">
        <f>O9-I8-I10</f>
        <v>0.2346428571428576</v>
      </c>
      <c r="J12" s="71"/>
      <c r="K12" s="71"/>
      <c r="L12" s="128">
        <f>O10-I9-I8</f>
        <v>2.5844594594595094E-2</v>
      </c>
      <c r="M12" s="128"/>
      <c r="N12" s="128"/>
      <c r="O12" s="128"/>
      <c r="P12" s="128"/>
      <c r="Q12" s="1"/>
      <c r="R12" s="1"/>
      <c r="S12" s="1"/>
      <c r="T12" s="1"/>
      <c r="U12" s="1"/>
      <c r="V12" s="1"/>
      <c r="W12" s="1"/>
      <c r="X12" s="12"/>
      <c r="Y12" s="12"/>
      <c r="Z12" s="1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>
      <c r="A13" s="1"/>
      <c r="B13" s="127"/>
      <c r="C13" s="127"/>
      <c r="D13" s="127"/>
      <c r="E13" s="127"/>
      <c r="F13" s="127"/>
      <c r="G13" s="127"/>
      <c r="H13" s="127"/>
      <c r="I13" s="128"/>
      <c r="J13" s="128"/>
      <c r="K13" s="128"/>
      <c r="L13" s="128"/>
      <c r="M13" s="128"/>
      <c r="N13" s="128"/>
      <c r="O13" s="128"/>
      <c r="P13" s="128"/>
      <c r="Q13" s="1"/>
      <c r="R13" s="1"/>
      <c r="S13" s="1"/>
      <c r="T13" s="1"/>
      <c r="U13" s="1"/>
      <c r="V13" s="1"/>
      <c r="W13" s="1"/>
      <c r="X13" s="12"/>
      <c r="Y13" s="12"/>
      <c r="Z13" s="1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2"/>
      <c r="Y14" s="12"/>
      <c r="Z14" s="1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2"/>
      <c r="Y15" s="12"/>
      <c r="Z15" s="1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2"/>
      <c r="Y16" s="12"/>
      <c r="Z16" s="1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2"/>
      <c r="Y17" s="12"/>
      <c r="Z17" s="1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2"/>
      <c r="Y18" s="12"/>
      <c r="Z18" s="1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03" t="s">
        <v>60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thickBot="1">
      <c r="A27" s="1"/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11" t="s">
        <v>0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thickBot="1">
      <c r="A29" s="1"/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32.25" thickBot="1">
      <c r="A30" s="1"/>
      <c r="B30" s="117" t="s">
        <v>1</v>
      </c>
      <c r="C30" s="118"/>
      <c r="D30" s="93">
        <v>500</v>
      </c>
      <c r="E30" s="94"/>
      <c r="F30" s="13" t="s">
        <v>2</v>
      </c>
      <c r="G30" s="3"/>
      <c r="H30" s="11"/>
      <c r="I30" s="95" t="s">
        <v>3</v>
      </c>
      <c r="J30" s="96"/>
      <c r="K30" s="97"/>
      <c r="L30" s="98" t="s">
        <v>4</v>
      </c>
      <c r="M30" s="99"/>
      <c r="N30" s="100"/>
      <c r="O30" s="101" t="s">
        <v>5</v>
      </c>
      <c r="P30" s="10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26.25">
      <c r="A31" s="1"/>
      <c r="B31" s="119" t="s">
        <v>6</v>
      </c>
      <c r="C31" s="119"/>
      <c r="D31" s="120" t="s">
        <v>7</v>
      </c>
      <c r="E31" s="120"/>
      <c r="F31" s="6">
        <v>1.4</v>
      </c>
      <c r="G31" s="59"/>
      <c r="H31" s="7"/>
      <c r="I31" s="121">
        <f>(B32-F33-I32)</f>
        <v>42.905405405405403</v>
      </c>
      <c r="J31" s="121"/>
      <c r="K31" s="121"/>
      <c r="L31" s="122">
        <f>F31*I31</f>
        <v>60.067567567567558</v>
      </c>
      <c r="M31" s="122"/>
      <c r="N31" s="122"/>
      <c r="O31" s="123">
        <f>(L31-I31)*0.95</f>
        <v>16.304054054054046</v>
      </c>
      <c r="P31" s="12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33.75">
      <c r="A32" s="1"/>
      <c r="B32" s="86">
        <f>D30*0.1</f>
        <v>50</v>
      </c>
      <c r="C32" s="86"/>
      <c r="D32" s="75" t="s">
        <v>8</v>
      </c>
      <c r="E32" s="75"/>
      <c r="F32" s="6">
        <v>7.4</v>
      </c>
      <c r="G32" s="8"/>
      <c r="H32" s="7"/>
      <c r="I32" s="76">
        <f>(L32/F32)</f>
        <v>7.0945945945945939</v>
      </c>
      <c r="J32" s="76"/>
      <c r="K32" s="76"/>
      <c r="L32" s="77">
        <f>B32*1.05</f>
        <v>52.5</v>
      </c>
      <c r="M32" s="77"/>
      <c r="N32" s="77"/>
      <c r="O32" s="78">
        <f>(L32-I32)*0.95</f>
        <v>43.13513513513513</v>
      </c>
      <c r="P32" s="7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36.75" thickBot="1">
      <c r="A33" s="1"/>
      <c r="B33" s="1"/>
      <c r="C33" s="5"/>
      <c r="D33" s="1"/>
      <c r="E33" s="1"/>
      <c r="F33" s="4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36.75" thickBot="1">
      <c r="A34" s="1"/>
      <c r="B34" s="5"/>
      <c r="C34" s="80" t="s">
        <v>9</v>
      </c>
      <c r="D34" s="81"/>
      <c r="E34" s="81"/>
      <c r="F34" s="81"/>
      <c r="G34" s="81"/>
      <c r="H34" s="82"/>
      <c r="I34" s="124" t="s">
        <v>10</v>
      </c>
      <c r="J34" s="125"/>
      <c r="K34" s="125"/>
      <c r="L34" s="125"/>
      <c r="M34" s="125"/>
      <c r="N34" s="12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C35" s="69">
        <f>(L31-I31)*0.95 - (I32)</f>
        <v>9.2094594594594525</v>
      </c>
      <c r="D35" s="69"/>
      <c r="E35" s="69"/>
      <c r="F35" s="69"/>
      <c r="G35" s="69"/>
      <c r="H35" s="69"/>
      <c r="I35" s="71">
        <f>O32-I31</f>
        <v>0.22972972972972627</v>
      </c>
      <c r="J35" s="71"/>
      <c r="K35" s="71"/>
      <c r="L35" s="71"/>
      <c r="M35" s="71"/>
      <c r="N35" s="7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C36" s="127"/>
      <c r="D36" s="127"/>
      <c r="E36" s="127"/>
      <c r="F36" s="127"/>
      <c r="G36" s="127"/>
      <c r="H36" s="127"/>
      <c r="I36" s="128"/>
      <c r="J36" s="128"/>
      <c r="K36" s="128"/>
      <c r="L36" s="128"/>
      <c r="M36" s="128"/>
      <c r="N36" s="12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5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5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5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5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5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5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5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5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5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</sheetData>
  <mergeCells count="48">
    <mergeCell ref="C34:H34"/>
    <mergeCell ref="I34:N34"/>
    <mergeCell ref="C35:H36"/>
    <mergeCell ref="I35:N36"/>
    <mergeCell ref="B32:C32"/>
    <mergeCell ref="D32:E32"/>
    <mergeCell ref="I32:K32"/>
    <mergeCell ref="L32:N32"/>
    <mergeCell ref="O32:P32"/>
    <mergeCell ref="B31:C31"/>
    <mergeCell ref="D31:E31"/>
    <mergeCell ref="I31:K31"/>
    <mergeCell ref="L31:N31"/>
    <mergeCell ref="O31:P31"/>
    <mergeCell ref="B26:P27"/>
    <mergeCell ref="B28:P29"/>
    <mergeCell ref="B30:C30"/>
    <mergeCell ref="D30:E30"/>
    <mergeCell ref="I30:K30"/>
    <mergeCell ref="L30:N30"/>
    <mergeCell ref="O30:P30"/>
    <mergeCell ref="B8:C8"/>
    <mergeCell ref="D8:E8"/>
    <mergeCell ref="I8:K8"/>
    <mergeCell ref="L8:N8"/>
    <mergeCell ref="O8:P8"/>
    <mergeCell ref="B3:P4"/>
    <mergeCell ref="B5:P6"/>
    <mergeCell ref="O9:P9"/>
    <mergeCell ref="I10:K10"/>
    <mergeCell ref="D9:E9"/>
    <mergeCell ref="I9:K9"/>
    <mergeCell ref="L9:N9"/>
    <mergeCell ref="B9:C9"/>
    <mergeCell ref="D10:E10"/>
    <mergeCell ref="L10:N10"/>
    <mergeCell ref="O10:P10"/>
    <mergeCell ref="B7:C7"/>
    <mergeCell ref="D7:E7"/>
    <mergeCell ref="I7:K7"/>
    <mergeCell ref="L7:N7"/>
    <mergeCell ref="O7:P7"/>
    <mergeCell ref="B11:H11"/>
    <mergeCell ref="I11:K11"/>
    <mergeCell ref="L11:P11"/>
    <mergeCell ref="B12:H13"/>
    <mergeCell ref="I12:K13"/>
    <mergeCell ref="L12:P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opLeftCell="B1" workbookViewId="0">
      <selection activeCell="I11" sqref="I11"/>
    </sheetView>
  </sheetViews>
  <sheetFormatPr defaultRowHeight="15"/>
  <cols>
    <col min="1" max="1" width="2.7109375" customWidth="1"/>
    <col min="2" max="2" width="11.85546875" customWidth="1"/>
    <col min="3" max="3" width="17.140625" customWidth="1"/>
    <col min="4" max="4" width="15" customWidth="1"/>
    <col min="5" max="5" width="23.42578125" customWidth="1"/>
    <col min="6" max="9" width="13.5703125" customWidth="1"/>
    <col min="10" max="10" width="3.140625" customWidth="1"/>
    <col min="11" max="20" width="7.28515625" customWidth="1"/>
  </cols>
  <sheetData>
    <row r="1" spans="1:25" ht="15" customHeight="1">
      <c r="A1" s="14"/>
      <c r="B1" s="142" t="s">
        <v>11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4"/>
    </row>
    <row r="2" spans="1:25" ht="15.75" customHeight="1" thickBot="1">
      <c r="A2" s="14"/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</row>
    <row r="3" spans="1:25" ht="15" customHeight="1">
      <c r="A3" s="14"/>
      <c r="B3" s="161" t="s">
        <v>12</v>
      </c>
      <c r="C3" s="162"/>
      <c r="D3" s="165">
        <v>500</v>
      </c>
      <c r="E3" s="167" t="s">
        <v>13</v>
      </c>
      <c r="F3" s="169">
        <v>0.05</v>
      </c>
      <c r="G3" s="152" t="s">
        <v>34</v>
      </c>
      <c r="H3" s="153"/>
      <c r="I3" s="156">
        <f>F37</f>
        <v>536</v>
      </c>
      <c r="J3" s="14"/>
      <c r="K3" s="140" t="s">
        <v>14</v>
      </c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5" ht="24" customHeight="1" thickBot="1">
      <c r="A4" s="14"/>
      <c r="B4" s="163"/>
      <c r="C4" s="164"/>
      <c r="D4" s="166"/>
      <c r="E4" s="168"/>
      <c r="F4" s="170"/>
      <c r="G4" s="154"/>
      <c r="H4" s="155"/>
      <c r="I4" s="157"/>
      <c r="J4" s="14"/>
      <c r="K4" s="140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spans="1:25" ht="23.25" customHeight="1" thickBot="1">
      <c r="A5" s="14"/>
      <c r="B5" s="148" t="s">
        <v>15</v>
      </c>
      <c r="C5" s="15" t="s">
        <v>16</v>
      </c>
      <c r="D5" s="35" t="s">
        <v>17</v>
      </c>
      <c r="E5" s="150" t="s">
        <v>18</v>
      </c>
      <c r="F5" s="16" t="s">
        <v>19</v>
      </c>
      <c r="G5" s="160" t="s">
        <v>36</v>
      </c>
      <c r="H5" s="160"/>
      <c r="I5" s="37">
        <f>I6/D3</f>
        <v>7.1999999999999995E-2</v>
      </c>
      <c r="J5" s="14"/>
      <c r="K5" s="138" t="s">
        <v>20</v>
      </c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</row>
    <row r="6" spans="1:25" ht="21" customHeight="1" thickBot="1">
      <c r="A6" s="14"/>
      <c r="B6" s="149"/>
      <c r="C6" s="17" t="s">
        <v>21</v>
      </c>
      <c r="D6" s="36" t="s">
        <v>22</v>
      </c>
      <c r="E6" s="151"/>
      <c r="F6" s="18" t="s">
        <v>23</v>
      </c>
      <c r="G6" s="158" t="s">
        <v>35</v>
      </c>
      <c r="H6" s="159"/>
      <c r="I6" s="30">
        <f>F37-D3</f>
        <v>36</v>
      </c>
      <c r="J6" s="14"/>
      <c r="K6" s="19" t="s">
        <v>24</v>
      </c>
      <c r="L6" s="19" t="s">
        <v>25</v>
      </c>
      <c r="M6" s="19" t="s">
        <v>26</v>
      </c>
      <c r="N6" s="19" t="s">
        <v>27</v>
      </c>
      <c r="O6" s="19" t="s">
        <v>28</v>
      </c>
      <c r="P6" s="19" t="s">
        <v>29</v>
      </c>
      <c r="Q6" s="19" t="s">
        <v>30</v>
      </c>
      <c r="R6" s="19" t="s">
        <v>31</v>
      </c>
      <c r="S6" s="19" t="s">
        <v>32</v>
      </c>
      <c r="T6" s="19" t="s">
        <v>33</v>
      </c>
      <c r="U6" s="19" t="s">
        <v>38</v>
      </c>
      <c r="V6" s="19" t="s">
        <v>39</v>
      </c>
      <c r="W6" s="19" t="s">
        <v>40</v>
      </c>
      <c r="X6" s="19" t="s">
        <v>41</v>
      </c>
      <c r="Y6" s="19" t="s">
        <v>42</v>
      </c>
    </row>
    <row r="7" spans="1:25">
      <c r="A7" s="14"/>
      <c r="B7" s="20">
        <v>1</v>
      </c>
      <c r="C7" s="21">
        <f>D3*F3</f>
        <v>25</v>
      </c>
      <c r="D7" s="41">
        <f>K7+L7+M7+N7+O7+P7+Q7+R7+S7+T7+U7+V7+W7+X7+Y7</f>
        <v>18</v>
      </c>
      <c r="E7" s="22">
        <f>D7/D3</f>
        <v>3.5999999999999997E-2</v>
      </c>
      <c r="F7" s="38">
        <f>D3+D7</f>
        <v>518</v>
      </c>
      <c r="G7" s="26"/>
      <c r="H7" s="26"/>
      <c r="I7" s="26"/>
      <c r="J7" s="14"/>
      <c r="K7" s="23">
        <v>5</v>
      </c>
      <c r="L7" s="23">
        <v>8</v>
      </c>
      <c r="M7" s="23">
        <v>5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>
      <c r="A8" s="14"/>
      <c r="B8" s="24">
        <v>2</v>
      </c>
      <c r="C8" s="25">
        <f>F7*F3</f>
        <v>25.900000000000002</v>
      </c>
      <c r="D8" s="42">
        <f t="shared" ref="D8:D37" si="0">K8+L8+M8+N8+O8+P8+Q8+R8+S8+T8+U8+V8+W8+X8+Y8</f>
        <v>18</v>
      </c>
      <c r="E8" s="27">
        <f t="shared" ref="E8:E37" si="1">D8/F7</f>
        <v>3.4749034749034749E-2</v>
      </c>
      <c r="F8" s="39">
        <f t="shared" ref="F8:F37" si="2">F7+D8</f>
        <v>536</v>
      </c>
      <c r="G8" s="26"/>
      <c r="H8" s="26"/>
      <c r="I8" s="26"/>
      <c r="J8" s="14"/>
      <c r="K8" s="23">
        <v>8</v>
      </c>
      <c r="L8" s="23">
        <v>5</v>
      </c>
      <c r="M8" s="23">
        <v>5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>
      <c r="A9" s="14"/>
      <c r="B9" s="24">
        <v>3</v>
      </c>
      <c r="C9" s="25">
        <f>F8*F3</f>
        <v>26.8</v>
      </c>
      <c r="D9" s="42">
        <f t="shared" si="0"/>
        <v>0</v>
      </c>
      <c r="E9" s="27">
        <f t="shared" si="1"/>
        <v>0</v>
      </c>
      <c r="F9" s="39">
        <f t="shared" si="2"/>
        <v>536</v>
      </c>
      <c r="G9" s="26"/>
      <c r="H9" s="26"/>
      <c r="I9" s="26"/>
      <c r="J9" s="14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>
      <c r="A10" s="14"/>
      <c r="B10" s="24">
        <v>4</v>
      </c>
      <c r="C10" s="25">
        <f>F9*F3</f>
        <v>26.8</v>
      </c>
      <c r="D10" s="42">
        <f t="shared" si="0"/>
        <v>0</v>
      </c>
      <c r="E10" s="27">
        <f t="shared" si="1"/>
        <v>0</v>
      </c>
      <c r="F10" s="39">
        <f t="shared" si="2"/>
        <v>536</v>
      </c>
      <c r="G10" s="26"/>
      <c r="H10" s="26"/>
      <c r="I10" s="26"/>
      <c r="J10" s="14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>
      <c r="A11" s="14"/>
      <c r="B11" s="24">
        <v>5</v>
      </c>
      <c r="C11" s="25">
        <f>F10*F3</f>
        <v>26.8</v>
      </c>
      <c r="D11" s="42">
        <f t="shared" si="0"/>
        <v>0</v>
      </c>
      <c r="E11" s="27">
        <f t="shared" si="1"/>
        <v>0</v>
      </c>
      <c r="F11" s="39">
        <f t="shared" si="2"/>
        <v>536</v>
      </c>
      <c r="G11" s="26"/>
      <c r="H11" s="26"/>
      <c r="I11" s="26"/>
      <c r="J11" s="1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>
      <c r="A12" s="14"/>
      <c r="B12" s="24">
        <v>6</v>
      </c>
      <c r="C12" s="25">
        <f>F11*F3</f>
        <v>26.8</v>
      </c>
      <c r="D12" s="42">
        <f t="shared" si="0"/>
        <v>0</v>
      </c>
      <c r="E12" s="27">
        <f t="shared" si="1"/>
        <v>0</v>
      </c>
      <c r="F12" s="39">
        <f t="shared" si="2"/>
        <v>536</v>
      </c>
      <c r="G12" s="26"/>
      <c r="H12" s="26"/>
      <c r="I12" s="26"/>
      <c r="J12" s="1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>
      <c r="A13" s="14"/>
      <c r="B13" s="24">
        <v>7</v>
      </c>
      <c r="C13" s="25">
        <f>F12*F3</f>
        <v>26.8</v>
      </c>
      <c r="D13" s="42">
        <f t="shared" si="0"/>
        <v>0</v>
      </c>
      <c r="E13" s="27">
        <f t="shared" si="1"/>
        <v>0</v>
      </c>
      <c r="F13" s="39">
        <f t="shared" si="2"/>
        <v>536</v>
      </c>
      <c r="G13" s="26"/>
      <c r="H13" s="26"/>
      <c r="I13" s="26"/>
      <c r="J13" s="1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>
      <c r="A14" s="14"/>
      <c r="B14" s="24">
        <v>8</v>
      </c>
      <c r="C14" s="25">
        <f>F13*F3</f>
        <v>26.8</v>
      </c>
      <c r="D14" s="42">
        <f t="shared" si="0"/>
        <v>0</v>
      </c>
      <c r="E14" s="27">
        <f t="shared" si="1"/>
        <v>0</v>
      </c>
      <c r="F14" s="39">
        <f t="shared" si="2"/>
        <v>536</v>
      </c>
      <c r="G14" s="26"/>
      <c r="H14" s="26"/>
      <c r="I14" s="26"/>
      <c r="J14" s="1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>
      <c r="A15" s="14"/>
      <c r="B15" s="24">
        <v>9</v>
      </c>
      <c r="C15" s="25">
        <f>F14*F3</f>
        <v>26.8</v>
      </c>
      <c r="D15" s="42">
        <f t="shared" si="0"/>
        <v>0</v>
      </c>
      <c r="E15" s="27">
        <f t="shared" si="1"/>
        <v>0</v>
      </c>
      <c r="F15" s="39">
        <f t="shared" si="2"/>
        <v>536</v>
      </c>
      <c r="G15" s="26"/>
      <c r="H15" s="26"/>
      <c r="I15" s="26"/>
      <c r="J15" s="14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>
      <c r="A16" s="14"/>
      <c r="B16" s="24">
        <v>10</v>
      </c>
      <c r="C16" s="25">
        <f>F15*F3</f>
        <v>26.8</v>
      </c>
      <c r="D16" s="42">
        <f t="shared" si="0"/>
        <v>0</v>
      </c>
      <c r="E16" s="27">
        <f t="shared" si="1"/>
        <v>0</v>
      </c>
      <c r="F16" s="39">
        <f t="shared" si="2"/>
        <v>536</v>
      </c>
      <c r="G16" s="26"/>
      <c r="H16" s="26"/>
      <c r="I16" s="26"/>
      <c r="J16" s="1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>
      <c r="A17" s="14"/>
      <c r="B17" s="24">
        <v>11</v>
      </c>
      <c r="C17" s="25">
        <f>F16*F3</f>
        <v>26.8</v>
      </c>
      <c r="D17" s="42">
        <f t="shared" si="0"/>
        <v>0</v>
      </c>
      <c r="E17" s="27">
        <f t="shared" si="1"/>
        <v>0</v>
      </c>
      <c r="F17" s="39">
        <f t="shared" si="2"/>
        <v>536</v>
      </c>
      <c r="G17" s="26"/>
      <c r="H17" s="26"/>
      <c r="I17" s="26"/>
      <c r="J17" s="1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14"/>
      <c r="B18" s="24">
        <v>12</v>
      </c>
      <c r="C18" s="25">
        <f>F17*F3</f>
        <v>26.8</v>
      </c>
      <c r="D18" s="42">
        <f t="shared" si="0"/>
        <v>0</v>
      </c>
      <c r="E18" s="27">
        <f t="shared" si="1"/>
        <v>0</v>
      </c>
      <c r="F18" s="39">
        <f t="shared" si="2"/>
        <v>536</v>
      </c>
      <c r="G18" s="26"/>
      <c r="H18" s="26"/>
      <c r="I18" s="26"/>
      <c r="J18" s="14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14"/>
      <c r="B19" s="24">
        <v>13</v>
      </c>
      <c r="C19" s="25">
        <f>F18*F3</f>
        <v>26.8</v>
      </c>
      <c r="D19" s="42">
        <f t="shared" si="0"/>
        <v>0</v>
      </c>
      <c r="E19" s="27">
        <f t="shared" si="1"/>
        <v>0</v>
      </c>
      <c r="F19" s="39">
        <f t="shared" si="2"/>
        <v>536</v>
      </c>
      <c r="G19" s="26"/>
      <c r="H19" s="26"/>
      <c r="I19" s="26"/>
      <c r="J19" s="14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14"/>
      <c r="B20" s="24">
        <v>14</v>
      </c>
      <c r="C20" s="25">
        <f>F19*F3</f>
        <v>26.8</v>
      </c>
      <c r="D20" s="42">
        <f t="shared" si="0"/>
        <v>0</v>
      </c>
      <c r="E20" s="27">
        <f t="shared" si="1"/>
        <v>0</v>
      </c>
      <c r="F20" s="39">
        <f t="shared" si="2"/>
        <v>536</v>
      </c>
      <c r="G20" s="26"/>
      <c r="H20" s="26"/>
      <c r="I20" s="26"/>
      <c r="J20" s="1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14"/>
      <c r="B21" s="24">
        <v>15</v>
      </c>
      <c r="C21" s="25">
        <f>F20*F3</f>
        <v>26.8</v>
      </c>
      <c r="D21" s="42">
        <f t="shared" si="0"/>
        <v>0</v>
      </c>
      <c r="E21" s="27">
        <f t="shared" si="1"/>
        <v>0</v>
      </c>
      <c r="F21" s="39">
        <f t="shared" si="2"/>
        <v>536</v>
      </c>
      <c r="G21" s="26"/>
      <c r="H21" s="26"/>
      <c r="I21" s="26"/>
      <c r="J21" s="1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14"/>
      <c r="B22" s="24">
        <v>16</v>
      </c>
      <c r="C22" s="25">
        <f>F21*F3</f>
        <v>26.8</v>
      </c>
      <c r="D22" s="42">
        <f t="shared" si="0"/>
        <v>0</v>
      </c>
      <c r="E22" s="27">
        <f t="shared" si="1"/>
        <v>0</v>
      </c>
      <c r="F22" s="39">
        <f t="shared" si="2"/>
        <v>536</v>
      </c>
      <c r="G22" s="26"/>
      <c r="H22" s="26"/>
      <c r="I22" s="26"/>
      <c r="J22" s="14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>
      <c r="A23" s="14"/>
      <c r="B23" s="24">
        <v>17</v>
      </c>
      <c r="C23" s="25">
        <f>F22*F3</f>
        <v>26.8</v>
      </c>
      <c r="D23" s="42">
        <f t="shared" si="0"/>
        <v>0</v>
      </c>
      <c r="E23" s="27">
        <f t="shared" si="1"/>
        <v>0</v>
      </c>
      <c r="F23" s="39">
        <f t="shared" si="2"/>
        <v>536</v>
      </c>
      <c r="G23" s="26"/>
      <c r="H23" s="26"/>
      <c r="I23" s="26"/>
      <c r="J23" s="1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>
      <c r="A24" s="14"/>
      <c r="B24" s="24">
        <v>18</v>
      </c>
      <c r="C24" s="25">
        <f>F23*F3</f>
        <v>26.8</v>
      </c>
      <c r="D24" s="42">
        <f t="shared" si="0"/>
        <v>0</v>
      </c>
      <c r="E24" s="27">
        <f t="shared" si="1"/>
        <v>0</v>
      </c>
      <c r="F24" s="39">
        <f t="shared" si="2"/>
        <v>536</v>
      </c>
      <c r="G24" s="26"/>
      <c r="H24" s="26"/>
      <c r="I24" s="26"/>
      <c r="J24" s="1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>
      <c r="A25" s="14"/>
      <c r="B25" s="24">
        <v>19</v>
      </c>
      <c r="C25" s="25">
        <f>F24*F3</f>
        <v>26.8</v>
      </c>
      <c r="D25" s="42">
        <f t="shared" si="0"/>
        <v>0</v>
      </c>
      <c r="E25" s="27">
        <f t="shared" si="1"/>
        <v>0</v>
      </c>
      <c r="F25" s="39">
        <f t="shared" si="2"/>
        <v>536</v>
      </c>
      <c r="G25" s="26"/>
      <c r="H25" s="26"/>
      <c r="I25" s="26"/>
      <c r="J25" s="1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>
      <c r="A26" s="14"/>
      <c r="B26" s="24">
        <v>20</v>
      </c>
      <c r="C26" s="25">
        <f>F25*F3</f>
        <v>26.8</v>
      </c>
      <c r="D26" s="42">
        <f t="shared" si="0"/>
        <v>0</v>
      </c>
      <c r="E26" s="27">
        <f t="shared" si="1"/>
        <v>0</v>
      </c>
      <c r="F26" s="39">
        <f t="shared" si="2"/>
        <v>536</v>
      </c>
      <c r="G26" s="26"/>
      <c r="H26" s="26"/>
      <c r="I26" s="26"/>
      <c r="J26" s="14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>
      <c r="A27" s="14"/>
      <c r="B27" s="24">
        <v>21</v>
      </c>
      <c r="C27" s="25">
        <f>F26*F3</f>
        <v>26.8</v>
      </c>
      <c r="D27" s="42">
        <f t="shared" si="0"/>
        <v>0</v>
      </c>
      <c r="E27" s="27">
        <f t="shared" si="1"/>
        <v>0</v>
      </c>
      <c r="F27" s="39">
        <f t="shared" si="2"/>
        <v>536</v>
      </c>
      <c r="G27" s="26"/>
      <c r="H27" s="26"/>
      <c r="I27" s="26"/>
      <c r="J27" s="1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14"/>
      <c r="B28" s="24">
        <v>22</v>
      </c>
      <c r="C28" s="25">
        <f>F27*F3</f>
        <v>26.8</v>
      </c>
      <c r="D28" s="42">
        <f t="shared" si="0"/>
        <v>0</v>
      </c>
      <c r="E28" s="27">
        <f t="shared" si="1"/>
        <v>0</v>
      </c>
      <c r="F28" s="39">
        <f t="shared" si="2"/>
        <v>536</v>
      </c>
      <c r="G28" s="26"/>
      <c r="H28" s="26"/>
      <c r="I28" s="26"/>
      <c r="J28" s="1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14"/>
      <c r="B29" s="24">
        <v>23</v>
      </c>
      <c r="C29" s="25">
        <f>F28*F3</f>
        <v>26.8</v>
      </c>
      <c r="D29" s="42">
        <f t="shared" si="0"/>
        <v>0</v>
      </c>
      <c r="E29" s="27">
        <f t="shared" si="1"/>
        <v>0</v>
      </c>
      <c r="F29" s="39">
        <f t="shared" si="2"/>
        <v>536</v>
      </c>
      <c r="G29" s="26"/>
      <c r="H29" s="26"/>
      <c r="I29" s="26"/>
      <c r="J29" s="1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14"/>
      <c r="B30" s="24">
        <v>24</v>
      </c>
      <c r="C30" s="25">
        <f>F29*F3</f>
        <v>26.8</v>
      </c>
      <c r="D30" s="42">
        <f t="shared" si="0"/>
        <v>0</v>
      </c>
      <c r="E30" s="27">
        <f t="shared" si="1"/>
        <v>0</v>
      </c>
      <c r="F30" s="39">
        <f t="shared" si="2"/>
        <v>536</v>
      </c>
      <c r="G30" s="26"/>
      <c r="H30" s="26"/>
      <c r="I30" s="26"/>
      <c r="J30" s="1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14"/>
      <c r="B31" s="24">
        <v>25</v>
      </c>
      <c r="C31" s="25">
        <f>F30*F3</f>
        <v>26.8</v>
      </c>
      <c r="D31" s="42">
        <f t="shared" si="0"/>
        <v>0</v>
      </c>
      <c r="E31" s="27">
        <f t="shared" si="1"/>
        <v>0</v>
      </c>
      <c r="F31" s="39">
        <f t="shared" si="2"/>
        <v>536</v>
      </c>
      <c r="G31" s="26"/>
      <c r="H31" s="26"/>
      <c r="I31" s="26"/>
      <c r="J31" s="14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14"/>
      <c r="B32" s="24">
        <v>26</v>
      </c>
      <c r="C32" s="25">
        <f>F31*F3</f>
        <v>26.8</v>
      </c>
      <c r="D32" s="42">
        <f t="shared" si="0"/>
        <v>0</v>
      </c>
      <c r="E32" s="27">
        <f t="shared" si="1"/>
        <v>0</v>
      </c>
      <c r="F32" s="39">
        <f t="shared" si="2"/>
        <v>536</v>
      </c>
      <c r="G32" s="26"/>
      <c r="H32" s="26"/>
      <c r="I32" s="26"/>
      <c r="J32" s="14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14"/>
      <c r="B33" s="24">
        <v>27</v>
      </c>
      <c r="C33" s="25">
        <f>F32*F3</f>
        <v>26.8</v>
      </c>
      <c r="D33" s="42">
        <f t="shared" si="0"/>
        <v>0</v>
      </c>
      <c r="E33" s="27">
        <f t="shared" si="1"/>
        <v>0</v>
      </c>
      <c r="F33" s="39">
        <f t="shared" si="2"/>
        <v>536</v>
      </c>
      <c r="G33" s="26"/>
      <c r="H33" s="26"/>
      <c r="I33" s="26"/>
      <c r="J33" s="14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14"/>
      <c r="B34" s="24">
        <v>28</v>
      </c>
      <c r="C34" s="25">
        <f>F33*F3</f>
        <v>26.8</v>
      </c>
      <c r="D34" s="42">
        <f t="shared" si="0"/>
        <v>0</v>
      </c>
      <c r="E34" s="27">
        <f t="shared" si="1"/>
        <v>0</v>
      </c>
      <c r="F34" s="39">
        <f t="shared" si="2"/>
        <v>536</v>
      </c>
      <c r="G34" s="26"/>
      <c r="H34" s="26"/>
      <c r="I34" s="26"/>
      <c r="J34" s="1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14"/>
      <c r="B35" s="24">
        <v>29</v>
      </c>
      <c r="C35" s="25">
        <f>F34*F3</f>
        <v>26.8</v>
      </c>
      <c r="D35" s="42">
        <f t="shared" si="0"/>
        <v>0</v>
      </c>
      <c r="E35" s="27">
        <f t="shared" si="1"/>
        <v>0</v>
      </c>
      <c r="F35" s="39">
        <f t="shared" si="2"/>
        <v>536</v>
      </c>
      <c r="G35" s="26"/>
      <c r="H35" s="26"/>
      <c r="I35" s="26"/>
      <c r="J35" s="14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14"/>
      <c r="B36" s="24">
        <v>30</v>
      </c>
      <c r="C36" s="25">
        <f>F35*F3</f>
        <v>26.8</v>
      </c>
      <c r="D36" s="42">
        <f t="shared" si="0"/>
        <v>0</v>
      </c>
      <c r="E36" s="27">
        <f t="shared" si="1"/>
        <v>0</v>
      </c>
      <c r="F36" s="39">
        <f t="shared" si="2"/>
        <v>536</v>
      </c>
      <c r="G36" s="26"/>
      <c r="H36" s="26"/>
      <c r="I36" s="26"/>
      <c r="J36" s="14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.75" thickBot="1">
      <c r="A37" s="14"/>
      <c r="B37" s="28">
        <v>31</v>
      </c>
      <c r="C37" s="29">
        <f>F36*F3</f>
        <v>26.8</v>
      </c>
      <c r="D37" s="43">
        <f t="shared" si="0"/>
        <v>0</v>
      </c>
      <c r="E37" s="27">
        <f t="shared" si="1"/>
        <v>0</v>
      </c>
      <c r="F37" s="40">
        <f t="shared" si="2"/>
        <v>536</v>
      </c>
      <c r="G37" s="26"/>
      <c r="H37" s="26"/>
      <c r="I37" s="26"/>
      <c r="J37" s="31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14"/>
      <c r="B38" s="32"/>
      <c r="C38" s="31"/>
      <c r="D38" s="31"/>
      <c r="E38" s="31"/>
      <c r="F38" s="33"/>
      <c r="G38" s="31"/>
      <c r="H38" s="31"/>
      <c r="I38" s="31"/>
      <c r="J38" s="31"/>
      <c r="K38" s="31"/>
      <c r="L38" s="31"/>
      <c r="M38" s="31"/>
      <c r="N38" s="14"/>
      <c r="O38" s="14"/>
      <c r="P38" s="14"/>
      <c r="Q38" s="14"/>
      <c r="R38" s="14"/>
      <c r="S38" s="14"/>
      <c r="T38" s="14"/>
    </row>
    <row r="39" spans="1:25">
      <c r="A39" s="14"/>
      <c r="B39" s="32"/>
      <c r="C39" s="31"/>
      <c r="D39" s="31"/>
      <c r="E39" s="31"/>
      <c r="F39" s="33"/>
      <c r="G39" s="31"/>
      <c r="H39" s="31"/>
      <c r="I39" s="31"/>
      <c r="J39" s="31"/>
      <c r="K39" s="31"/>
      <c r="L39" s="31"/>
      <c r="M39" s="31"/>
      <c r="N39" s="14"/>
      <c r="O39" s="14"/>
      <c r="P39" s="14"/>
      <c r="Q39" s="14"/>
      <c r="R39" s="14"/>
      <c r="S39" s="14"/>
      <c r="T39" s="14"/>
    </row>
    <row r="40" spans="1:25">
      <c r="A40" s="14"/>
      <c r="B40" s="32"/>
      <c r="C40" s="31"/>
      <c r="D40" s="31"/>
      <c r="E40" s="31"/>
      <c r="F40" s="33"/>
      <c r="G40" s="31"/>
      <c r="H40" s="31"/>
      <c r="I40" s="31"/>
      <c r="J40" s="31"/>
      <c r="K40" s="31"/>
      <c r="L40" s="31"/>
      <c r="M40" s="31"/>
      <c r="N40" s="14"/>
      <c r="O40" s="14"/>
      <c r="P40" s="14"/>
      <c r="Q40" s="14"/>
      <c r="R40" s="14"/>
      <c r="S40" s="14"/>
      <c r="T40" s="14"/>
    </row>
    <row r="41" spans="1:25">
      <c r="A41" s="14"/>
      <c r="B41" s="32"/>
      <c r="C41" s="31"/>
      <c r="D41" s="31"/>
      <c r="E41" s="31"/>
      <c r="F41" s="33"/>
      <c r="G41" s="31"/>
      <c r="H41" s="31"/>
      <c r="I41" s="31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5">
      <c r="A42" s="14"/>
      <c r="B42" s="32"/>
      <c r="C42" s="31"/>
      <c r="D42" s="31"/>
      <c r="E42" s="31"/>
      <c r="F42" s="33"/>
      <c r="G42" s="31"/>
      <c r="H42" s="31"/>
      <c r="I42" s="31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5">
      <c r="A43" s="14"/>
      <c r="B43" s="32"/>
      <c r="C43" s="31"/>
      <c r="D43" s="31"/>
      <c r="E43" s="31"/>
      <c r="F43" s="33"/>
      <c r="G43" s="31"/>
      <c r="H43" s="31"/>
      <c r="I43" s="31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5" ht="15.75" thickBot="1">
      <c r="A44" s="14"/>
      <c r="B44" s="32"/>
      <c r="C44" s="31"/>
      <c r="D44" s="31"/>
      <c r="E44" s="31"/>
      <c r="F44" s="33"/>
      <c r="G44" s="31"/>
      <c r="H44" s="31"/>
      <c r="I44" s="31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5" ht="18.75">
      <c r="A45" s="14"/>
      <c r="B45" s="129" t="s">
        <v>37</v>
      </c>
      <c r="C45" s="130"/>
      <c r="D45" s="130"/>
      <c r="E45" s="130"/>
      <c r="F45" s="131"/>
      <c r="G45" s="34"/>
      <c r="H45" s="34"/>
      <c r="I45" s="3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5" ht="18.75">
      <c r="A46" s="14"/>
      <c r="B46" s="132"/>
      <c r="C46" s="133"/>
      <c r="D46" s="133"/>
      <c r="E46" s="133"/>
      <c r="F46" s="134"/>
      <c r="G46" s="34"/>
      <c r="H46" s="34"/>
      <c r="I46" s="3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5" ht="19.5" thickBot="1">
      <c r="A47" s="14"/>
      <c r="B47" s="135"/>
      <c r="C47" s="136"/>
      <c r="D47" s="136"/>
      <c r="E47" s="136"/>
      <c r="F47" s="137"/>
      <c r="G47" s="34"/>
      <c r="H47" s="34"/>
      <c r="I47" s="3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</sheetData>
  <mergeCells count="14">
    <mergeCell ref="B45:F47"/>
    <mergeCell ref="K5:Y5"/>
    <mergeCell ref="K3:Y4"/>
    <mergeCell ref="B1:Y2"/>
    <mergeCell ref="B5:B6"/>
    <mergeCell ref="E5:E6"/>
    <mergeCell ref="G3:H4"/>
    <mergeCell ref="I3:I4"/>
    <mergeCell ref="G6:H6"/>
    <mergeCell ref="G5:H5"/>
    <mergeCell ref="B3:C4"/>
    <mergeCell ref="D3:D4"/>
    <mergeCell ref="E3:E4"/>
    <mergeCell ref="F3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Bilancio Personale</vt:lpstr>
      <vt:lpstr>OverPlus Betfair</vt:lpstr>
      <vt:lpstr>OverPlus Fairbot</vt:lpstr>
      <vt:lpstr>Strategia Fast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cp:revision/>
  <dcterms:created xsi:type="dcterms:W3CDTF">2021-02-08T17:46:39Z</dcterms:created>
  <dcterms:modified xsi:type="dcterms:W3CDTF">2022-08-01T08:28:03Z</dcterms:modified>
</cp:coreProperties>
</file>