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90" yWindow="-60" windowWidth="19620" windowHeight="11700" firstSheet="1" activeTab="1"/>
  </bookViews>
  <sheets>
    <sheet name="Calcolatore  con maggiorata  1" sheetId="1" state="hidden" r:id="rId1"/>
    <sheet name="Maggiorate con sblocco Funbonus" sheetId="2" r:id="rId2"/>
    <sheet name="." sheetId="3" r:id="rId3"/>
  </sheets>
  <definedNames>
    <definedName name="_Ctrl_10" hidden="1">#REF!</definedName>
    <definedName name="_Ctrl_101" hidden="1">#REF!</definedName>
    <definedName name="_Ctrl_102" hidden="1">#REF!</definedName>
    <definedName name="_Ctrl_103" hidden="1">#REF!</definedName>
    <definedName name="_Ctrl_108" hidden="1">#REF!</definedName>
    <definedName name="_Ctrl_109" hidden="1">#REF!</definedName>
    <definedName name="_Ctrl_11" hidden="1">#REF!</definedName>
    <definedName name="_Ctrl_110" hidden="1">#REF!</definedName>
    <definedName name="_Ctrl_112" hidden="1">#REF!</definedName>
    <definedName name="_Ctrl_113" hidden="1">#REF!</definedName>
    <definedName name="_Ctrl_119" hidden="1">#REF!</definedName>
    <definedName name="_Ctrl_12" hidden="1">#REF!</definedName>
    <definedName name="_Ctrl_120" hidden="1">#REF!</definedName>
    <definedName name="_Ctrl_121" hidden="1">#REF!</definedName>
    <definedName name="_Ctrl_130" hidden="1">#REF!</definedName>
    <definedName name="_Ctrl_131" hidden="1">#REF!</definedName>
    <definedName name="_Ctrl_132" hidden="1">#REF!</definedName>
    <definedName name="_Ctrl_133" hidden="1">#REF!</definedName>
    <definedName name="_Ctrl_137" hidden="1">#REF!</definedName>
    <definedName name="_Ctrl_138" hidden="1">#REF!</definedName>
    <definedName name="_Ctrl_139" hidden="1">#REF!</definedName>
    <definedName name="_Ctrl_140" hidden="1">#REF!</definedName>
    <definedName name="_Ctrl_141" hidden="1">#REF!</definedName>
    <definedName name="_Ctrl_148" hidden="1">#REF!</definedName>
    <definedName name="_Ctrl_149" hidden="1">#REF!</definedName>
    <definedName name="_Ctrl_150" hidden="1">#REF!</definedName>
    <definedName name="_Ctrl_151" hidden="1">#REF!</definedName>
    <definedName name="_Ctrl_152" hidden="1">#REF!</definedName>
    <definedName name="_Ctrl_153" hidden="1">#REF!</definedName>
    <definedName name="_Ctrl_158" hidden="1">#REF!</definedName>
    <definedName name="_Ctrl_159" hidden="1">#REF!</definedName>
    <definedName name="_Ctrl_160" hidden="1">#REF!</definedName>
    <definedName name="_Ctrl_161" hidden="1">#REF!</definedName>
    <definedName name="_Ctrl_162" hidden="1">#REF!</definedName>
    <definedName name="_Ctrl_163" hidden="1">#REF!</definedName>
    <definedName name="_Ctrl_168" hidden="1">#REF!</definedName>
    <definedName name="_Ctrl_169" hidden="1">#REF!</definedName>
    <definedName name="_Ctrl_170" hidden="1">#REF!</definedName>
    <definedName name="_Ctrl_171" hidden="1">#REF!</definedName>
    <definedName name="_Ctrl_172" hidden="1">#REF!</definedName>
    <definedName name="_Ctrl_173" hidden="1">#REF!</definedName>
    <definedName name="_Ctrl_175" hidden="1">#REF!</definedName>
    <definedName name="_Ctrl_176" hidden="1">#REF!</definedName>
    <definedName name="_Ctrl_178" hidden="1">#REF!</definedName>
    <definedName name="_Ctrl_179" hidden="1">#REF!</definedName>
    <definedName name="_Ctrl_180" hidden="1">#REF!</definedName>
    <definedName name="_Ctrl_181" hidden="1">#REF!</definedName>
    <definedName name="_Ctrl_182" hidden="1">#REF!</definedName>
    <definedName name="_Ctrl_183" hidden="1">#REF!</definedName>
    <definedName name="_Ctrl_190" hidden="1">#REF!</definedName>
    <definedName name="_Ctrl_191" hidden="1">#REF!</definedName>
    <definedName name="_Ctrl_192" hidden="1">#REF!</definedName>
    <definedName name="_Ctrl_193" hidden="1">#REF!</definedName>
    <definedName name="_Ctrl_195" hidden="1">#REF!</definedName>
    <definedName name="_Ctrl_196" hidden="1">#REF!</definedName>
    <definedName name="_Ctrl_198" hidden="1">#REF!</definedName>
    <definedName name="_Ctrl_199" hidden="1">#REF!</definedName>
    <definedName name="_Ctrl_200" hidden="1">#REF!</definedName>
    <definedName name="_Ctrl_201" hidden="1">#REF!</definedName>
    <definedName name="_Ctrl_210" hidden="1">#REF!</definedName>
    <definedName name="_Ctrl_211" hidden="1">#REF!</definedName>
    <definedName name="_Ctrl_212" hidden="1">#REF!</definedName>
    <definedName name="_Ctrl_213" hidden="1">#REF!</definedName>
    <definedName name="_Ctrl_215" hidden="1">#REF!</definedName>
    <definedName name="_Ctrl_216" hidden="1">#REF!</definedName>
    <definedName name="_Ctrl_218" hidden="1">#REF!</definedName>
    <definedName name="_Ctrl_219" hidden="1">#REF!</definedName>
    <definedName name="_Ctrl_220" hidden="1">#REF!</definedName>
    <definedName name="_Ctrl_221" hidden="1">#REF!</definedName>
    <definedName name="_Ctrl_230" hidden="1">#REF!</definedName>
    <definedName name="_Ctrl_231" hidden="1">#REF!</definedName>
    <definedName name="_Ctrl_232" hidden="1">#REF!</definedName>
    <definedName name="_Ctrl_233" hidden="1">#REF!</definedName>
    <definedName name="_Ctrl_235" hidden="1">#REF!</definedName>
    <definedName name="_Ctrl_236" hidden="1">#REF!</definedName>
    <definedName name="_Ctrl_238" hidden="1">#REF!</definedName>
    <definedName name="_Ctrl_239" hidden="1">#REF!</definedName>
    <definedName name="_Ctrl_240" hidden="1">#REF!</definedName>
    <definedName name="_Ctrl_241" hidden="1">#REF!</definedName>
    <definedName name="_Ctrl_249" hidden="1">#REF!</definedName>
    <definedName name="_Ctrl_250" hidden="1">#REF!</definedName>
    <definedName name="_Ctrl_251" hidden="1">#REF!</definedName>
    <definedName name="_Ctrl_252" hidden="1">#REF!</definedName>
    <definedName name="_Ctrl_253" hidden="1">#REF!</definedName>
    <definedName name="_Ctrl_254" hidden="1">#REF!</definedName>
    <definedName name="_Ctrl_256" hidden="1">#REF!</definedName>
    <definedName name="_Ctrl_257" hidden="1">#REF!</definedName>
    <definedName name="_Ctrl_259" hidden="1">#REF!</definedName>
    <definedName name="_Ctrl_260" hidden="1">#REF!</definedName>
    <definedName name="_Ctrl_261" hidden="1">#REF!</definedName>
    <definedName name="_Ctrl_262" hidden="1">#REF!</definedName>
    <definedName name="_Ctrl_263" hidden="1">#REF!</definedName>
    <definedName name="_Ctrl_264" hidden="1">#REF!</definedName>
    <definedName name="_Ctrl_265" hidden="1">#REF!</definedName>
    <definedName name="_Ctrl_266" hidden="1">#REF!</definedName>
    <definedName name="_Ctrl_267" hidden="1">#REF!</definedName>
    <definedName name="_Ctrl_287" hidden="1">#REF!</definedName>
    <definedName name="_Ctrl_316" hidden="1">#REF!</definedName>
    <definedName name="_Ctrl_43" hidden="1">#REF!</definedName>
    <definedName name="_Ctrl_6" hidden="1">#REF!</definedName>
    <definedName name="_Ctrl_68" hidden="1">#REF!</definedName>
    <definedName name="_Ctrl_69" hidden="1">#REF!</definedName>
    <definedName name="_Ctrl_70" hidden="1">#REF!</definedName>
    <definedName name="_Ctrl_71" hidden="1">#REF!</definedName>
    <definedName name="_Ctrl_8" hidden="1">#REF!</definedName>
    <definedName name="_Ctrl_80" hidden="1">#REF!</definedName>
    <definedName name="_Ctrl_81" hidden="1">#REF!</definedName>
    <definedName name="_Ctrl_82" hidden="1">#REF!</definedName>
    <definedName name="_Ctrl_83" hidden="1">#REF!</definedName>
    <definedName name="_Ctrl_88" hidden="1">#REF!</definedName>
    <definedName name="_Ctrl_89" hidden="1">#REF!</definedName>
    <definedName name="_Ctrl_9" hidden="1">#REF!</definedName>
    <definedName name="_Ctrl_90" hidden="1">#REF!</definedName>
    <definedName name="_Ctrl_91" hidden="1">#REF!</definedName>
    <definedName name="_Ctrl_98" hidden="1">#REF!</definedName>
    <definedName name="_Ctrl_99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2" l="1"/>
  <c r="BW46" i="3" l="1"/>
  <c r="BW45" i="3"/>
  <c r="BW44" i="3"/>
  <c r="BV46" i="3"/>
  <c r="BV45" i="3"/>
  <c r="BV44" i="3"/>
  <c r="BC53" i="3"/>
  <c r="BC52" i="3"/>
  <c r="BV43" i="3"/>
  <c r="BV42" i="3"/>
  <c r="BV41" i="3"/>
  <c r="BS46" i="3"/>
  <c r="BS45" i="3"/>
  <c r="BS44" i="3"/>
  <c r="BS43" i="3"/>
  <c r="BS42" i="3"/>
  <c r="BS41" i="3"/>
  <c r="BR46" i="3"/>
  <c r="BR45" i="3"/>
  <c r="BR44" i="3"/>
  <c r="BR43" i="3"/>
  <c r="BR42" i="3"/>
  <c r="BR41" i="3"/>
  <c r="CA2" i="3" l="1"/>
  <c r="BW41" i="3"/>
  <c r="BC43" i="3"/>
  <c r="BC42" i="3"/>
  <c r="BC41" i="3"/>
  <c r="BC40" i="3"/>
  <c r="BC8" i="3"/>
  <c r="BC7" i="3"/>
  <c r="BC6" i="3"/>
  <c r="BC5" i="3"/>
  <c r="BC4" i="3"/>
  <c r="BC3" i="3"/>
  <c r="BW43" i="3"/>
  <c r="BW42" i="3"/>
  <c r="BC55" i="3"/>
  <c r="BC54" i="3"/>
  <c r="BC51" i="3"/>
  <c r="BC50" i="3"/>
  <c r="BC49" i="3"/>
  <c r="BC48" i="3"/>
  <c r="BC47" i="3"/>
  <c r="BC46" i="3"/>
  <c r="BC45" i="3"/>
  <c r="BC44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CA5" i="3"/>
  <c r="I10" i="2"/>
  <c r="P12" i="2" s="1"/>
  <c r="CA4" i="3"/>
  <c r="CA3" i="3"/>
  <c r="CA11" i="3" s="1"/>
  <c r="CA13" i="3" l="1"/>
  <c r="CA14" i="3"/>
  <c r="CA6" i="3"/>
  <c r="CA9" i="3" l="1"/>
  <c r="CA10" i="3"/>
  <c r="CA8" i="3"/>
  <c r="CA7" i="3"/>
  <c r="P13" i="2" l="1"/>
  <c r="Q12" i="2" s="1"/>
  <c r="CA12" i="3"/>
  <c r="P9" i="2" s="1"/>
  <c r="I7" i="2" s="1"/>
  <c r="C14" i="2" l="1"/>
  <c r="I47" i="2"/>
  <c r="I49" i="2" s="1"/>
  <c r="I28" i="2"/>
  <c r="I30" i="2" s="1"/>
  <c r="I34" i="2" s="1"/>
  <c r="P51" i="2"/>
  <c r="J60" i="2" s="1"/>
  <c r="D5" i="1"/>
  <c r="Q32" i="2" l="1"/>
  <c r="I42" i="2" s="1"/>
  <c r="I52" i="2"/>
  <c r="P47" i="2" s="1"/>
  <c r="Q47" i="2" s="1"/>
  <c r="Q28" i="2"/>
  <c r="Q29" i="2" s="1"/>
  <c r="P49" i="2"/>
  <c r="I8" i="2"/>
  <c r="I41" i="2" s="1"/>
  <c r="I43" i="2" s="1"/>
  <c r="G38" i="1"/>
  <c r="D47" i="1" s="1"/>
  <c r="D36" i="1"/>
  <c r="D39" i="1" s="1"/>
  <c r="G34" i="1"/>
  <c r="H35" i="1" s="1"/>
  <c r="G19" i="1"/>
  <c r="D29" i="1" s="1"/>
  <c r="D17" i="1"/>
  <c r="D21" i="1" s="1"/>
  <c r="G15" i="1" s="1"/>
  <c r="D7" i="1"/>
  <c r="D28" i="1" s="1"/>
  <c r="D30" i="1" s="1"/>
  <c r="D6" i="1"/>
  <c r="Q48" i="2" l="1"/>
  <c r="P48" i="2"/>
  <c r="P52" i="2" s="1"/>
  <c r="Q60" i="2" s="1"/>
  <c r="Q30" i="2"/>
  <c r="Q33" i="2" s="1"/>
  <c r="Q42" i="2" s="1"/>
  <c r="I9" i="2"/>
  <c r="I12" i="2" s="1"/>
  <c r="P6" i="2" s="1"/>
  <c r="J59" i="2"/>
  <c r="J61" i="2" s="1"/>
  <c r="D8" i="1"/>
  <c r="D11" i="1" s="1"/>
  <c r="G4" i="1" s="1"/>
  <c r="G6" i="1" s="1"/>
  <c r="G17" i="1"/>
  <c r="G16" i="1"/>
  <c r="G20" i="1" s="1"/>
  <c r="H29" i="1" s="1"/>
  <c r="D46" i="1"/>
  <c r="D48" i="1" s="1"/>
  <c r="G36" i="1"/>
  <c r="H34" i="1"/>
  <c r="G35" i="1"/>
  <c r="G39" i="1" s="1"/>
  <c r="H47" i="1" s="1"/>
  <c r="G5" i="1" l="1"/>
  <c r="G9" i="1" s="1"/>
  <c r="P7" i="2"/>
  <c r="P10" i="2" s="1"/>
  <c r="P11" i="2" s="1"/>
  <c r="P8" i="2"/>
  <c r="G8" i="1"/>
  <c r="H28" i="1"/>
  <c r="H30" i="1" s="1"/>
  <c r="Q41" i="2" l="1"/>
  <c r="Q43" i="2" s="1"/>
  <c r="H46" i="1"/>
  <c r="H48" i="1" s="1"/>
  <c r="H49" i="1" s="1"/>
  <c r="H31" i="1"/>
  <c r="Q59" i="2" l="1"/>
  <c r="Q61" i="2" s="1"/>
  <c r="P63" i="2" s="1"/>
  <c r="Q44" i="2"/>
</calcChain>
</file>

<file path=xl/sharedStrings.xml><?xml version="1.0" encoding="utf-8"?>
<sst xmlns="http://schemas.openxmlformats.org/spreadsheetml/2006/main" count="290" uniqueCount="113">
  <si>
    <r>
      <rPr>
        <b/>
        <sz val="20"/>
        <color rgb="FFFFFFFF"/>
        <rFont val="Calibri"/>
        <family val="2"/>
      </rPr>
      <t xml:space="preserve">Calcolatore </t>
    </r>
    <r>
      <rPr>
        <b/>
        <sz val="20"/>
        <color rgb="FFFFFF00"/>
        <rFont val="Calibri"/>
        <family val="2"/>
      </rPr>
      <t>PUNTA</t>
    </r>
    <r>
      <rPr>
        <b/>
        <sz val="20"/>
        <color rgb="FFFFFFFF"/>
        <rFont val="Calibri"/>
        <family val="2"/>
      </rPr>
      <t xml:space="preserve"> &amp; </t>
    </r>
    <r>
      <rPr>
        <b/>
        <sz val="20"/>
        <color rgb="FFFFC000"/>
        <rFont val="Calibri"/>
        <family val="2"/>
      </rPr>
      <t>BANCA</t>
    </r>
    <r>
      <rPr>
        <b/>
        <sz val="20"/>
        <color rgb="FFFFFFFF"/>
        <rFont val="Calibri"/>
        <family val="2"/>
      </rPr>
      <t xml:space="preserve"> per la</t>
    </r>
    <r>
      <rPr>
        <b/>
        <sz val="20"/>
        <color rgb="FFFF0000"/>
        <rFont val="Calibri"/>
        <family val="2"/>
      </rPr>
      <t xml:space="preserve"> </t>
    </r>
    <r>
      <rPr>
        <b/>
        <sz val="20"/>
        <color rgb="FFFFFFFF"/>
        <rFont val="Calibri"/>
        <family val="2"/>
      </rPr>
      <t>Maggiorazione SBILANCIATA</t>
    </r>
  </si>
  <si>
    <t>BOOKMAKERS</t>
  </si>
  <si>
    <t xml:space="preserve">               EXCHANGE</t>
  </si>
  <si>
    <t>Sbilanciato</t>
  </si>
  <si>
    <t>Quota Reale del Book</t>
  </si>
  <si>
    <t>Quota Betfair/Betflag</t>
  </si>
  <si>
    <t>Quota Maggiorata del Book</t>
  </si>
  <si>
    <t>Profitto Richiesto a Betfair</t>
  </si>
  <si>
    <t>Importo di Puntata su Book con Maggiorata</t>
  </si>
  <si>
    <t>Profitto Betfair (al netto di Commissioni)</t>
  </si>
  <si>
    <t>Profitto Lordo Book con Quota Maggiorata</t>
  </si>
  <si>
    <t>Responsabilità Betfair/Betflag</t>
  </si>
  <si>
    <t>Profitto Book con Quota Reale</t>
  </si>
  <si>
    <t>Porzione di Funbonus/Freebet</t>
  </si>
  <si>
    <t>Profitto Book/Cuscinetto x rigioco Bonus</t>
  </si>
  <si>
    <t>Commissione Exchange</t>
  </si>
  <si>
    <t>Profitto Netto Betfair</t>
  </si>
  <si>
    <t xml:space="preserve">Recupero da richiedere &lt; 50% </t>
  </si>
  <si>
    <t xml:space="preserve">Margine di rinuncia sul Funbonus in vista del CAP/Limite di Real </t>
  </si>
  <si>
    <r>
      <rPr>
        <b/>
        <sz val="20"/>
        <color rgb="FFFFFFFF"/>
        <rFont val="Aptos Narrow"/>
        <family val="2"/>
        <scheme val="minor"/>
      </rPr>
      <t xml:space="preserve">1° Calcolatore per Sbloccare FunBonus in </t>
    </r>
    <r>
      <rPr>
        <b/>
        <sz val="20"/>
        <color rgb="FFFFC000"/>
        <rFont val="Aptos Narrow"/>
        <family val="2"/>
        <scheme val="minor"/>
      </rPr>
      <t>2° operazioni</t>
    </r>
    <r>
      <rPr>
        <b/>
        <sz val="20"/>
        <color rgb="FFFFFFFF"/>
        <rFont val="Aptos Narrow"/>
        <family val="2"/>
        <scheme val="minor"/>
      </rPr>
      <t xml:space="preserve"> e </t>
    </r>
    <r>
      <rPr>
        <b/>
        <sz val="20"/>
        <color rgb="FFFFC000"/>
        <rFont val="Aptos Narrow"/>
        <family val="2"/>
        <scheme val="minor"/>
      </rPr>
      <t>match diversi</t>
    </r>
  </si>
  <si>
    <t>Profitto Potenziale Book MASSIMO</t>
  </si>
  <si>
    <t>perchè il tuo riferimento è il CAP di 150€</t>
  </si>
  <si>
    <t>Profitto Netto Book</t>
  </si>
  <si>
    <t>Margine del  CAP proposto dal giocatore</t>
  </si>
  <si>
    <t>Margine del  CAP effettivo messo in gioco:</t>
  </si>
  <si>
    <t>Risultato della scommessa sul Bookmaker:</t>
  </si>
  <si>
    <t>LOSE</t>
  </si>
  <si>
    <t>Attenzione: il ns consiglio è scegliere il segno 2 con un Rating Minimo del 75%</t>
  </si>
  <si>
    <t>IL CAP(conversione) PER OGNI BONUS DI 30€ è DI 150€</t>
  </si>
  <si>
    <t>BILANCIO FINALE DOPO IL RIGIOCO DEL 1° BONUS</t>
  </si>
  <si>
    <t>sulla  MAGGIORATA HAI VINTO sul book al netto</t>
  </si>
  <si>
    <t>ED HAI PERSO SU BETFAIR</t>
  </si>
  <si>
    <t>Eventuale Profitto book dopo rigioco prima parte del fun bonus</t>
  </si>
  <si>
    <t>Eventuale Profitto Exchange dopo rigioco prima parte del fun bonus</t>
  </si>
  <si>
    <t>BILANCIO FINALE dopo lo sblocco del funbonus sul book</t>
  </si>
  <si>
    <t>BILANCIO FINALE dopo lo sblocco del funbonus sul betfair</t>
  </si>
  <si>
    <t>SALDO COMPLESSIVO CASSE DOPO PRIMO RIGIOCO BONUS</t>
  </si>
  <si>
    <r>
      <rPr>
        <b/>
        <sz val="20"/>
        <color rgb="FFFFFFFF"/>
        <rFont val="Calibri"/>
        <family val="2"/>
      </rPr>
      <t xml:space="preserve">2° Calcolatore per Sbloccare FunBonus in </t>
    </r>
    <r>
      <rPr>
        <b/>
        <sz val="20"/>
        <color rgb="FFFFC000"/>
        <rFont val="Calibri"/>
        <family val="2"/>
      </rPr>
      <t xml:space="preserve">2° operazioni </t>
    </r>
    <r>
      <rPr>
        <b/>
        <sz val="20"/>
        <color rgb="FFFFFFFF"/>
        <rFont val="Calibri"/>
        <family val="2"/>
      </rPr>
      <t xml:space="preserve">e </t>
    </r>
    <r>
      <rPr>
        <b/>
        <sz val="20"/>
        <color rgb="FFFFC000"/>
        <rFont val="Calibri"/>
        <family val="2"/>
      </rPr>
      <t>match diversi</t>
    </r>
  </si>
  <si>
    <t>BILANCIO FINALE DOPO IL RIGIOCO DEL 2° BONUS</t>
  </si>
  <si>
    <t>Bilancio finale sul Book dopo rigioco DUE fun bonus</t>
  </si>
  <si>
    <t>BILANCIO FINALE dopo lo sblocco del DUE funbonus sul betfair</t>
  </si>
  <si>
    <t>Eventuale Profitto book dopo rigioco seconda  parte del fun bonus</t>
  </si>
  <si>
    <t>Eventuale Profitto Exchange dopo rigioco seconda parte del fun bonus</t>
  </si>
  <si>
    <t>SALDO COMPLESSIVO CASSE DOPO RIGIOCO DEI DUE FUN BONUS</t>
  </si>
  <si>
    <t>MAX FUN BONUS OTTENIBILE:</t>
  </si>
  <si>
    <t>PUNTATA ORA AUTOMATICA</t>
  </si>
  <si>
    <t>QUI IMPORTO MASSIMO FUN EROGABILE</t>
  </si>
  <si>
    <t>Profitto Lordo Book con Maggiorazione Fun</t>
  </si>
  <si>
    <t xml:space="preserve">Recupero da richiedere &lt; 75% </t>
  </si>
  <si>
    <t>da</t>
  </si>
  <si>
    <t>a</t>
  </si>
  <si>
    <t>stake</t>
  </si>
  <si>
    <t>1x2 bonus</t>
  </si>
  <si>
    <t>Segno Giocato</t>
  </si>
  <si>
    <t>Mercato</t>
  </si>
  <si>
    <t>Exchange</t>
  </si>
  <si>
    <t>Betfair.it</t>
  </si>
  <si>
    <t>Betflag.it</t>
  </si>
  <si>
    <t>X</t>
  </si>
  <si>
    <t>Commissione</t>
  </si>
  <si>
    <t>U0,5-1,5-2,5 bonus</t>
  </si>
  <si>
    <t>Under 0.5</t>
  </si>
  <si>
    <t>Under 1.5</t>
  </si>
  <si>
    <t>Under 2.5</t>
  </si>
  <si>
    <t>Pos</t>
  </si>
  <si>
    <t>Posizione Quota</t>
  </si>
  <si>
    <t>Stake:</t>
  </si>
  <si>
    <t>Exchange Usato:</t>
  </si>
  <si>
    <t>Quota Bancata Exchange</t>
  </si>
  <si>
    <t>Quota Book:</t>
  </si>
  <si>
    <t>Concatena</t>
  </si>
  <si>
    <t>Concatena:</t>
  </si>
  <si>
    <t>Gruppo</t>
  </si>
  <si>
    <t>Gruppo Segno:</t>
  </si>
  <si>
    <t>Valore Bonus:</t>
  </si>
  <si>
    <t>Stake Minimo:</t>
  </si>
  <si>
    <t>Stake Massimo:</t>
  </si>
  <si>
    <t>Rating Min</t>
  </si>
  <si>
    <t>Differenziale Punta e Banca</t>
  </si>
  <si>
    <t>40 Punti</t>
  </si>
  <si>
    <t>37 Punti</t>
  </si>
  <si>
    <t>75 Punti</t>
  </si>
  <si>
    <t>150 Punti</t>
  </si>
  <si>
    <t>Rating 1x2 MIN:</t>
  </si>
  <si>
    <t>Rating Under Min:</t>
  </si>
  <si>
    <t>Rating MINIMO Suggerito:</t>
  </si>
  <si>
    <t>ROI= ritorno sullo stake</t>
  </si>
  <si>
    <t xml:space="preserve"> FunBonus  che riceverai dall'operazione:</t>
  </si>
  <si>
    <t>Rating delle Quote che stai usando:</t>
  </si>
  <si>
    <t>Segno Giocato da modificare :</t>
  </si>
  <si>
    <t>200 Punti</t>
  </si>
  <si>
    <t>180 Punti</t>
  </si>
  <si>
    <t>%di profitto da  -   a</t>
  </si>
  <si>
    <t>Stake Min 1X2</t>
  </si>
  <si>
    <t>Stake Max 1X2</t>
  </si>
  <si>
    <t>Stake Min Under</t>
  </si>
  <si>
    <t>Stake Max Under</t>
  </si>
  <si>
    <t>80 Punti</t>
  </si>
  <si>
    <t>220 Punti</t>
  </si>
  <si>
    <t>edita o modifica  solo le caselle in Azzurro</t>
  </si>
  <si>
    <t>120 Punti</t>
  </si>
  <si>
    <t xml:space="preserve">135 punti </t>
  </si>
  <si>
    <t>ì</t>
  </si>
  <si>
    <t>540 Punti</t>
  </si>
  <si>
    <t xml:space="preserve">350 Punti </t>
  </si>
  <si>
    <t>350Punti</t>
  </si>
  <si>
    <t>%  di profitto da  -   a</t>
  </si>
  <si>
    <t>%  di profitto     da   -    a</t>
  </si>
  <si>
    <t>WIN</t>
  </si>
  <si>
    <t xml:space="preserve">Margine di rinuncia sul Funbonus in vista del CAP sul rigioco del fun/Limite di Real </t>
  </si>
  <si>
    <t>350 Punti</t>
  </si>
  <si>
    <t>come tradurre una QUOTA in % percentuale di uscita secondo l'allibratore</t>
  </si>
  <si>
    <t>Una volta individuato il Match che vuoi fare verifica attraverso i portali consigliati da MYBET21 se può essere fattibile oppure NO, perché il tuo obiettivo è PERDERE sul partner analizando per adesso i movimenti di quote  su https://www.arbing.bet/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</si>
</sst>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  <numFmt numFmtId="166" formatCode="#,##0_ ;\-#,##0\ "/>
  </numFmts>
  <fonts count="8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Calibri"/>
      <family val="2"/>
    </font>
    <font>
      <b/>
      <sz val="20"/>
      <color rgb="FFFFFFFF"/>
      <name val="Calibri"/>
      <family val="2"/>
    </font>
    <font>
      <b/>
      <sz val="20"/>
      <color rgb="FFFFFF00"/>
      <name val="Calibri"/>
      <family val="2"/>
    </font>
    <font>
      <b/>
      <sz val="20"/>
      <color rgb="FFFFC000"/>
      <name val="Calibri"/>
      <family val="2"/>
    </font>
    <font>
      <b/>
      <sz val="20"/>
      <color rgb="FFFF0000"/>
      <name val="Calibri"/>
      <family val="2"/>
    </font>
    <font>
      <b/>
      <sz val="20"/>
      <color theme="8" tint="0.3999755851924192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rgb="FFFFC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color rgb="FFFFC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B0F0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14"/>
      <color rgb="FFF584EA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rgb="FF92D050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sz val="9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20"/>
      <color rgb="FFFFFFFF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24"/>
      <color theme="8" tint="0.39997558519241921"/>
      <name val="Aptos Narrow"/>
      <family val="2"/>
      <scheme val="minor"/>
    </font>
    <font>
      <b/>
      <sz val="24"/>
      <color rgb="FFFFC000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sz val="11"/>
      <color rgb="FF006CBE"/>
      <name val="Consolas"/>
      <family val="3"/>
    </font>
    <font>
      <b/>
      <sz val="14"/>
      <color rgb="FF291138"/>
      <name val="Aptos Narrow"/>
      <family val="2"/>
      <scheme val="minor"/>
    </font>
    <font>
      <sz val="11"/>
      <color rgb="FF000000"/>
      <name val="Calibri"/>
      <family val="2"/>
    </font>
    <font>
      <b/>
      <i/>
      <sz val="14"/>
      <color rgb="FFFF0000"/>
      <name val="Calibri"/>
      <family val="2"/>
    </font>
    <font>
      <b/>
      <sz val="16"/>
      <color theme="0"/>
      <name val="Aptos Display"/>
      <family val="2"/>
      <scheme val="major"/>
    </font>
    <font>
      <b/>
      <i/>
      <sz val="18"/>
      <color rgb="FF00B0F0"/>
      <name val="Aptos Display"/>
      <family val="2"/>
      <scheme val="major"/>
    </font>
    <font>
      <sz val="12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3"/>
      <color rgb="FF0070C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3"/>
      <color theme="5" tint="0.39997558519241921"/>
      <name val="Aptos Narrow"/>
      <family val="2"/>
      <scheme val="minor"/>
    </font>
    <font>
      <b/>
      <sz val="16"/>
      <color theme="0"/>
      <name val="Aptos Display"/>
      <family val="2"/>
      <scheme val="major"/>
    </font>
    <font>
      <b/>
      <sz val="16"/>
      <color rgb="FF3F3F3F"/>
      <name val="Aptos Narrow"/>
      <family val="2"/>
      <scheme val="minor"/>
    </font>
    <font>
      <u/>
      <sz val="11"/>
      <color rgb="FF3F3F76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sz val="12"/>
      <color rgb="FF0070C0"/>
      <name val="Aptos Narrow"/>
      <family val="2"/>
      <scheme val="minor"/>
    </font>
    <font>
      <b/>
      <i/>
      <sz val="8"/>
      <color theme="6"/>
      <name val="Aptos Display"/>
      <family val="2"/>
      <scheme val="major"/>
    </font>
    <font>
      <b/>
      <i/>
      <sz val="10"/>
      <color theme="6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6"/>
      <color rgb="FFFFC000"/>
      <name val="Aptos Narrow"/>
      <family val="2"/>
      <scheme val="minor"/>
    </font>
    <font>
      <b/>
      <sz val="16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rgb="FFFFC00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6"/>
      <color rgb="FF00B0F0"/>
      <name val="Aptos Narrow"/>
      <family val="2"/>
      <scheme val="minor"/>
    </font>
    <font>
      <b/>
      <u/>
      <sz val="10"/>
      <color rgb="FF3F3F76"/>
      <name val="Aptos Narrow"/>
      <family val="2"/>
      <scheme val="minor"/>
    </font>
    <font>
      <b/>
      <u/>
      <sz val="9"/>
      <color rgb="FFFF0000"/>
      <name val="Aptos Narrow"/>
      <family val="2"/>
      <scheme val="minor"/>
    </font>
    <font>
      <b/>
      <sz val="8"/>
      <color rgb="FFFFC000"/>
      <name val="Aptos Narrow"/>
      <family val="2"/>
      <scheme val="minor"/>
    </font>
    <font>
      <b/>
      <sz val="8"/>
      <color rgb="FF002060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b/>
      <sz val="15"/>
      <color rgb="FF3F3F3F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u/>
      <sz val="10"/>
      <color rgb="FF3F3F76"/>
      <name val="Aptos Narrow"/>
      <family val="2"/>
      <scheme val="minor"/>
    </font>
    <font>
      <b/>
      <sz val="10"/>
      <color rgb="FF00B0F0"/>
      <name val="Aptos Narrow"/>
      <family val="2"/>
      <scheme val="minor"/>
    </font>
    <font>
      <b/>
      <sz val="10"/>
      <color theme="6" tint="-0.249977111117893"/>
      <name val="Aptos Narrow"/>
      <family val="2"/>
      <scheme val="minor"/>
    </font>
    <font>
      <b/>
      <sz val="14"/>
      <color theme="3" tint="0.74999237037263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0"/>
      <color rgb="FF00B0F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/>
      <top style="medium">
        <color indexed="64"/>
      </top>
      <bottom style="double">
        <color rgb="FF3F3F3F"/>
      </bottom>
      <diagonal/>
    </border>
    <border>
      <left/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53" fillId="3" borderId="2" applyNumberFormat="0" applyAlignment="0" applyProtection="0"/>
    <xf numFmtId="0" fontId="54" fillId="9" borderId="3" applyNumberFormat="0" applyAlignment="0" applyProtection="0"/>
    <xf numFmtId="0" fontId="59" fillId="10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right" vertical="center"/>
    </xf>
    <xf numFmtId="2" fontId="15" fillId="4" borderId="0" xfId="0" applyNumberFormat="1" applyFont="1" applyFill="1"/>
    <xf numFmtId="0" fontId="14" fillId="4" borderId="0" xfId="0" applyFont="1" applyFill="1" applyAlignment="1">
      <alignment horizontal="right"/>
    </xf>
    <xf numFmtId="2" fontId="15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  <xf numFmtId="2" fontId="1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right"/>
    </xf>
    <xf numFmtId="2" fontId="14" fillId="4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43" fontId="14" fillId="4" borderId="0" xfId="0" applyNumberFormat="1" applyFont="1" applyFill="1" applyAlignment="1">
      <alignment horizontal="right"/>
    </xf>
    <xf numFmtId="0" fontId="18" fillId="4" borderId="0" xfId="0" applyFont="1" applyFill="1" applyAlignment="1">
      <alignment horizontal="right"/>
    </xf>
    <xf numFmtId="2" fontId="19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right" vertical="center"/>
    </xf>
    <xf numFmtId="43" fontId="18" fillId="4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5" fontId="20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horizontal="right"/>
    </xf>
    <xf numFmtId="2" fontId="20" fillId="4" borderId="0" xfId="0" applyNumberFormat="1" applyFont="1" applyFill="1" applyAlignment="1">
      <alignment horizontal="center"/>
    </xf>
    <xf numFmtId="2" fontId="22" fillId="4" borderId="0" xfId="0" applyNumberFormat="1" applyFont="1" applyFill="1" applyAlignment="1">
      <alignment horizontal="center"/>
    </xf>
    <xf numFmtId="10" fontId="14" fillId="4" borderId="0" xfId="0" applyNumberFormat="1" applyFont="1" applyFill="1"/>
    <xf numFmtId="2" fontId="23" fillId="4" borderId="0" xfId="0" applyNumberFormat="1" applyFont="1" applyFill="1" applyAlignment="1">
      <alignment horizontal="center"/>
    </xf>
    <xf numFmtId="2" fontId="24" fillId="4" borderId="0" xfId="0" applyNumberFormat="1" applyFont="1" applyFill="1" applyAlignment="1">
      <alignment horizontal="center"/>
    </xf>
    <xf numFmtId="0" fontId="14" fillId="0" borderId="0" xfId="0" applyFont="1" applyAlignment="1">
      <alignment horizontal="right"/>
    </xf>
    <xf numFmtId="10" fontId="15" fillId="4" borderId="0" xfId="0" applyNumberFormat="1" applyFont="1" applyFill="1"/>
    <xf numFmtId="0" fontId="0" fillId="4" borderId="0" xfId="0" applyFill="1" applyAlignment="1">
      <alignment horizontal="center" vertical="center"/>
    </xf>
    <xf numFmtId="0" fontId="25" fillId="4" borderId="0" xfId="0" applyFont="1" applyFill="1" applyAlignment="1">
      <alignment horizontal="right"/>
    </xf>
    <xf numFmtId="0" fontId="0" fillId="4" borderId="0" xfId="0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30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2" fontId="32" fillId="4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4" borderId="0" xfId="0" applyFont="1" applyFill="1"/>
    <xf numFmtId="16" fontId="3" fillId="4" borderId="0" xfId="0" applyNumberFormat="1" applyFont="1" applyFill="1"/>
    <xf numFmtId="20" fontId="3" fillId="4" borderId="0" xfId="0" applyNumberFormat="1" applyFont="1" applyFill="1"/>
    <xf numFmtId="2" fontId="17" fillId="4" borderId="0" xfId="0" applyNumberFormat="1" applyFont="1" applyFill="1"/>
    <xf numFmtId="0" fontId="33" fillId="0" borderId="0" xfId="0" applyFont="1"/>
    <xf numFmtId="2" fontId="18" fillId="4" borderId="0" xfId="0" applyNumberFormat="1" applyFont="1" applyFill="1"/>
    <xf numFmtId="0" fontId="0" fillId="0" borderId="0" xfId="0" applyAlignment="1">
      <alignment horizontal="right"/>
    </xf>
    <xf numFmtId="2" fontId="14" fillId="0" borderId="0" xfId="0" applyNumberFormat="1" applyFont="1"/>
    <xf numFmtId="2" fontId="34" fillId="4" borderId="0" xfId="0" applyNumberFormat="1" applyFont="1" applyFill="1"/>
    <xf numFmtId="2" fontId="14" fillId="4" borderId="0" xfId="0" applyNumberFormat="1" applyFont="1" applyFill="1"/>
    <xf numFmtId="0" fontId="14" fillId="4" borderId="0" xfId="0" applyFont="1" applyFill="1"/>
    <xf numFmtId="2" fontId="22" fillId="4" borderId="0" xfId="0" applyNumberFormat="1" applyFont="1" applyFill="1"/>
    <xf numFmtId="0" fontId="35" fillId="4" borderId="0" xfId="0" applyFont="1" applyFill="1" applyAlignment="1">
      <alignment horizontal="right"/>
    </xf>
    <xf numFmtId="164" fontId="15" fillId="6" borderId="0" xfId="1" applyFont="1" applyFill="1"/>
    <xf numFmtId="2" fontId="24" fillId="4" borderId="0" xfId="0" applyNumberFormat="1" applyFont="1" applyFill="1"/>
    <xf numFmtId="2" fontId="24" fillId="6" borderId="0" xfId="0" applyNumberFormat="1" applyFont="1" applyFill="1" applyAlignment="1">
      <alignment horizontal="center"/>
    </xf>
    <xf numFmtId="0" fontId="39" fillId="4" borderId="0" xfId="0" applyFont="1" applyFill="1" applyAlignment="1">
      <alignment horizontal="left" vertical="center"/>
    </xf>
    <xf numFmtId="2" fontId="40" fillId="4" borderId="0" xfId="0" applyNumberFormat="1" applyFont="1" applyFill="1" applyAlignment="1">
      <alignment horizontal="right" vertical="center"/>
    </xf>
    <xf numFmtId="0" fontId="40" fillId="4" borderId="0" xfId="0" applyFont="1" applyFill="1" applyAlignment="1">
      <alignment horizontal="left" vertical="center"/>
    </xf>
    <xf numFmtId="0" fontId="39" fillId="4" borderId="0" xfId="0" applyFont="1" applyFill="1" applyAlignment="1">
      <alignment horizontal="center" vertical="center"/>
    </xf>
    <xf numFmtId="165" fontId="40" fillId="4" borderId="0" xfId="0" applyNumberFormat="1" applyFont="1" applyFill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0" fontId="42" fillId="4" borderId="0" xfId="0" applyFont="1" applyFill="1" applyAlignment="1">
      <alignment horizontal="left" vertical="center"/>
    </xf>
    <xf numFmtId="43" fontId="43" fillId="8" borderId="0" xfId="0" applyNumberFormat="1" applyFont="1" applyFill="1" applyAlignment="1">
      <alignment vertical="center"/>
    </xf>
    <xf numFmtId="43" fontId="43" fillId="8" borderId="0" xfId="0" applyNumberFormat="1" applyFont="1" applyFill="1" applyAlignment="1">
      <alignment horizontal="left" vertical="center"/>
    </xf>
    <xf numFmtId="164" fontId="46" fillId="3" borderId="2" xfId="1" applyFont="1" applyFill="1" applyBorder="1" applyAlignment="1">
      <alignment horizontal="left" vertical="center"/>
    </xf>
    <xf numFmtId="14" fontId="0" fillId="4" borderId="0" xfId="0" applyNumberFormat="1" applyFill="1"/>
    <xf numFmtId="20" fontId="0" fillId="4" borderId="0" xfId="0" applyNumberFormat="1" applyFill="1"/>
    <xf numFmtId="2" fontId="47" fillId="2" borderId="1" xfId="2" applyNumberFormat="1" applyFont="1" applyAlignment="1">
      <alignment horizontal="center" vertical="center"/>
    </xf>
    <xf numFmtId="165" fontId="48" fillId="6" borderId="0" xfId="0" applyNumberFormat="1" applyFont="1" applyFill="1" applyAlignment="1">
      <alignment horizontal="right"/>
    </xf>
    <xf numFmtId="0" fontId="49" fillId="4" borderId="0" xfId="0" applyFont="1" applyFill="1" applyAlignment="1">
      <alignment horizontal="left" vertical="center"/>
    </xf>
    <xf numFmtId="0" fontId="50" fillId="4" borderId="0" xfId="0" applyFont="1" applyFill="1" applyAlignment="1">
      <alignment horizontal="center" vertical="center"/>
    </xf>
    <xf numFmtId="165" fontId="51" fillId="4" borderId="0" xfId="0" applyNumberFormat="1" applyFont="1" applyFill="1" applyAlignment="1">
      <alignment horizontal="left" vertical="center"/>
    </xf>
    <xf numFmtId="165" fontId="15" fillId="6" borderId="0" xfId="0" applyNumberFormat="1" applyFont="1" applyFill="1" applyAlignment="1">
      <alignment horizontal="right"/>
    </xf>
    <xf numFmtId="0" fontId="52" fillId="4" borderId="0" xfId="0" applyFont="1" applyFill="1"/>
    <xf numFmtId="0" fontId="55" fillId="9" borderId="3" xfId="5" applyFont="1" applyAlignment="1">
      <alignment horizontal="center"/>
    </xf>
    <xf numFmtId="2" fontId="54" fillId="9" borderId="3" xfId="5" applyNumberFormat="1" applyAlignment="1">
      <alignment horizontal="center"/>
    </xf>
    <xf numFmtId="164" fontId="54" fillId="9" borderId="3" xfId="1" applyFont="1" applyFill="1" applyBorder="1" applyAlignment="1">
      <alignment horizontal="center"/>
    </xf>
    <xf numFmtId="0" fontId="56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left" vertical="center"/>
    </xf>
    <xf numFmtId="10" fontId="57" fillId="6" borderId="4" xfId="3" applyNumberFormat="1" applyFont="1" applyFill="1" applyBorder="1" applyAlignment="1">
      <alignment horizontal="center" vertical="center"/>
    </xf>
    <xf numFmtId="166" fontId="54" fillId="9" borderId="3" xfId="1" applyNumberFormat="1" applyFont="1" applyFill="1" applyBorder="1" applyAlignment="1">
      <alignment horizontal="center"/>
    </xf>
    <xf numFmtId="0" fontId="54" fillId="9" borderId="3" xfId="5" applyAlignment="1">
      <alignment horizontal="center"/>
    </xf>
    <xf numFmtId="0" fontId="53" fillId="3" borderId="2" xfId="4"/>
    <xf numFmtId="0" fontId="53" fillId="3" borderId="2" xfId="4" applyAlignment="1">
      <alignment horizontal="center"/>
    </xf>
    <xf numFmtId="164" fontId="53" fillId="3" borderId="2" xfId="1" applyFont="1" applyFill="1" applyBorder="1" applyAlignment="1">
      <alignment horizontal="center"/>
    </xf>
    <xf numFmtId="2" fontId="53" fillId="3" borderId="2" xfId="4" applyNumberFormat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3" fillId="3" borderId="2" xfId="4" applyAlignment="1">
      <alignment horizontal="center" vertical="center"/>
    </xf>
    <xf numFmtId="164" fontId="54" fillId="9" borderId="3" xfId="5" applyNumberFormat="1"/>
    <xf numFmtId="164" fontId="54" fillId="9" borderId="3" xfId="1" applyFont="1" applyFill="1" applyBorder="1" applyAlignment="1">
      <alignment horizontal="center" vertical="center"/>
    </xf>
    <xf numFmtId="0" fontId="55" fillId="9" borderId="3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64" fontId="54" fillId="9" borderId="0" xfId="1" applyFont="1" applyFill="1" applyBorder="1" applyAlignment="1">
      <alignment horizontal="center" vertical="center"/>
    </xf>
    <xf numFmtId="9" fontId="54" fillId="9" borderId="0" xfId="3" applyFont="1" applyFill="1" applyBorder="1" applyAlignment="1">
      <alignment horizontal="center" vertical="center"/>
    </xf>
    <xf numFmtId="0" fontId="58" fillId="9" borderId="5" xfId="5" applyFont="1" applyBorder="1" applyAlignment="1">
      <alignment horizontal="center" wrapText="1"/>
    </xf>
    <xf numFmtId="10" fontId="60" fillId="10" borderId="0" xfId="6" applyNumberFormat="1" applyFont="1" applyAlignment="1">
      <alignment horizontal="center"/>
    </xf>
    <xf numFmtId="10" fontId="53" fillId="3" borderId="2" xfId="3" applyNumberFormat="1" applyFont="1" applyFill="1" applyBorder="1" applyAlignment="1">
      <alignment horizontal="center"/>
    </xf>
    <xf numFmtId="10" fontId="18" fillId="11" borderId="0" xfId="7" applyNumberFormat="1" applyFont="1" applyAlignment="1">
      <alignment horizontal="center"/>
    </xf>
    <xf numFmtId="10" fontId="54" fillId="9" borderId="3" xfId="5" applyNumberFormat="1" applyAlignment="1">
      <alignment horizontal="center" vertical="center"/>
    </xf>
    <xf numFmtId="10" fontId="54" fillId="9" borderId="3" xfId="5" applyNumberFormat="1" applyAlignment="1">
      <alignment horizontal="center"/>
    </xf>
    <xf numFmtId="164" fontId="54" fillId="9" borderId="3" xfId="5" applyNumberFormat="1" applyAlignment="1">
      <alignment horizontal="center"/>
    </xf>
    <xf numFmtId="10" fontId="18" fillId="4" borderId="0" xfId="3" applyNumberFormat="1" applyFont="1" applyFill="1" applyAlignment="1">
      <alignment horizontal="right"/>
    </xf>
    <xf numFmtId="0" fontId="61" fillId="12" borderId="0" xfId="0" applyFont="1" applyFill="1"/>
    <xf numFmtId="0" fontId="0" fillId="12" borderId="0" xfId="0" applyFill="1"/>
    <xf numFmtId="10" fontId="57" fillId="0" borderId="0" xfId="3" applyNumberFormat="1" applyFont="1" applyFill="1" applyBorder="1" applyAlignment="1">
      <alignment horizontal="center" vertical="center"/>
    </xf>
    <xf numFmtId="9" fontId="0" fillId="0" borderId="0" xfId="0" applyNumberFormat="1"/>
    <xf numFmtId="0" fontId="62" fillId="9" borderId="3" xfId="5" applyFont="1" applyAlignment="1">
      <alignment horizontal="center" wrapText="1"/>
    </xf>
    <xf numFmtId="0" fontId="63" fillId="9" borderId="3" xfId="5" applyFont="1" applyAlignment="1">
      <alignment horizontal="center" wrapText="1"/>
    </xf>
    <xf numFmtId="164" fontId="15" fillId="6" borderId="0" xfId="1" applyFont="1" applyFill="1" applyAlignment="1">
      <alignment vertical="center"/>
    </xf>
    <xf numFmtId="0" fontId="58" fillId="4" borderId="0" xfId="5" applyFont="1" applyFill="1" applyBorder="1" applyAlignment="1">
      <alignment wrapText="1"/>
    </xf>
    <xf numFmtId="0" fontId="58" fillId="9" borderId="10" xfId="5" applyFont="1" applyBorder="1" applyAlignment="1">
      <alignment horizontal="center"/>
    </xf>
    <xf numFmtId="0" fontId="58" fillId="9" borderId="11" xfId="5" applyFont="1" applyBorder="1" applyAlignment="1">
      <alignment horizontal="center"/>
    </xf>
    <xf numFmtId="0" fontId="65" fillId="9" borderId="11" xfId="5" applyFont="1" applyBorder="1" applyAlignment="1">
      <alignment horizontal="center" wrapText="1"/>
    </xf>
    <xf numFmtId="0" fontId="66" fillId="9" borderId="11" xfId="5" applyFont="1" applyBorder="1" applyAlignment="1">
      <alignment horizontal="center" wrapText="1"/>
    </xf>
    <xf numFmtId="0" fontId="58" fillId="9" borderId="11" xfId="5" applyFont="1" applyBorder="1" applyAlignment="1">
      <alignment horizontal="center" wrapText="1"/>
    </xf>
    <xf numFmtId="0" fontId="71" fillId="9" borderId="11" xfId="5" applyFont="1" applyBorder="1" applyAlignment="1">
      <alignment horizontal="center" wrapText="1"/>
    </xf>
    <xf numFmtId="0" fontId="72" fillId="9" borderId="11" xfId="5" applyFont="1" applyBorder="1" applyAlignment="1">
      <alignment horizontal="center" wrapText="1"/>
    </xf>
    <xf numFmtId="0" fontId="58" fillId="9" borderId="11" xfId="5" applyFont="1" applyBorder="1" applyAlignment="1">
      <alignment horizontal="center" vertical="center"/>
    </xf>
    <xf numFmtId="0" fontId="58" fillId="9" borderId="14" xfId="5" applyFont="1" applyBorder="1" applyAlignment="1">
      <alignment horizontal="center" wrapText="1"/>
    </xf>
    <xf numFmtId="164" fontId="58" fillId="9" borderId="3" xfId="5" applyNumberFormat="1" applyFont="1" applyBorder="1"/>
    <xf numFmtId="164" fontId="58" fillId="9" borderId="3" xfId="5" applyNumberFormat="1" applyFont="1" applyBorder="1" applyAlignment="1"/>
    <xf numFmtId="10" fontId="58" fillId="9" borderId="3" xfId="5" applyNumberFormat="1" applyFont="1" applyBorder="1" applyAlignment="1">
      <alignment horizontal="center"/>
    </xf>
    <xf numFmtId="164" fontId="58" fillId="9" borderId="18" xfId="5" applyNumberFormat="1" applyFont="1" applyBorder="1"/>
    <xf numFmtId="164" fontId="58" fillId="9" borderId="18" xfId="5" applyNumberFormat="1" applyFont="1" applyBorder="1" applyAlignment="1"/>
    <xf numFmtId="164" fontId="54" fillId="9" borderId="19" xfId="1" applyFont="1" applyFill="1" applyBorder="1" applyAlignment="1">
      <alignment horizontal="center" vertical="center"/>
    </xf>
    <xf numFmtId="10" fontId="58" fillId="9" borderId="18" xfId="5" applyNumberFormat="1" applyFont="1" applyBorder="1" applyAlignment="1">
      <alignment horizontal="center"/>
    </xf>
    <xf numFmtId="0" fontId="0" fillId="0" borderId="0" xfId="0" applyFill="1" applyBorder="1"/>
    <xf numFmtId="2" fontId="54" fillId="0" borderId="0" xfId="5" applyNumberFormat="1" applyFill="1" applyBorder="1" applyAlignment="1">
      <alignment horizontal="center"/>
    </xf>
    <xf numFmtId="0" fontId="55" fillId="0" borderId="0" xfId="5" applyFont="1" applyFill="1" applyBorder="1" applyAlignment="1">
      <alignment horizontal="center"/>
    </xf>
    <xf numFmtId="0" fontId="62" fillId="0" borderId="0" xfId="5" applyFont="1" applyFill="1" applyBorder="1" applyAlignment="1">
      <alignment horizontal="center" wrapText="1"/>
    </xf>
    <xf numFmtId="0" fontId="63" fillId="0" borderId="0" xfId="5" applyFont="1" applyFill="1" applyBorder="1" applyAlignment="1">
      <alignment horizontal="center" wrapText="1"/>
    </xf>
    <xf numFmtId="0" fontId="54" fillId="0" borderId="0" xfId="5" applyFill="1" applyBorder="1" applyAlignment="1">
      <alignment horizontal="center"/>
    </xf>
    <xf numFmtId="0" fontId="58" fillId="0" borderId="0" xfId="5" applyFont="1" applyFill="1" applyBorder="1" applyAlignment="1">
      <alignment horizontal="center" wrapText="1"/>
    </xf>
    <xf numFmtId="166" fontId="54" fillId="0" borderId="0" xfId="1" applyNumberFormat="1" applyFont="1" applyFill="1" applyBorder="1" applyAlignment="1">
      <alignment horizontal="center"/>
    </xf>
    <xf numFmtId="164" fontId="54" fillId="0" borderId="0" xfId="5" applyNumberFormat="1" applyFill="1" applyBorder="1"/>
    <xf numFmtId="9" fontId="0" fillId="0" borderId="0" xfId="0" applyNumberFormat="1" applyFill="1" applyBorder="1"/>
    <xf numFmtId="10" fontId="54" fillId="0" borderId="0" xfId="5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36" fillId="4" borderId="0" xfId="0" applyFont="1" applyFill="1" applyAlignment="1">
      <alignment vertical="center"/>
    </xf>
    <xf numFmtId="0" fontId="41" fillId="4" borderId="0" xfId="0" applyFont="1" applyFill="1" applyAlignment="1">
      <alignment vertical="center"/>
    </xf>
    <xf numFmtId="164" fontId="74" fillId="3" borderId="2" xfId="1" applyFont="1" applyFill="1" applyBorder="1" applyAlignment="1">
      <alignment horizontal="left" vertical="center"/>
    </xf>
    <xf numFmtId="0" fontId="33" fillId="4" borderId="0" xfId="0" applyFont="1" applyFill="1"/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73" fillId="4" borderId="0" xfId="0" applyFont="1" applyFill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8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45" fillId="7" borderId="0" xfId="0" applyFont="1" applyFill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45" fillId="7" borderId="21" xfId="0" applyFont="1" applyFill="1" applyBorder="1" applyAlignment="1">
      <alignment horizontal="center" vertical="center"/>
    </xf>
    <xf numFmtId="43" fontId="43" fillId="8" borderId="0" xfId="0" applyNumberFormat="1" applyFont="1" applyFill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73" fillId="4" borderId="0" xfId="0" applyFont="1" applyFill="1" applyAlignment="1">
      <alignment horizontal="center" vertical="center"/>
    </xf>
    <xf numFmtId="0" fontId="58" fillId="9" borderId="12" xfId="5" applyFont="1" applyBorder="1" applyAlignment="1">
      <alignment horizontal="center" wrapText="1"/>
    </xf>
    <xf numFmtId="0" fontId="58" fillId="9" borderId="13" xfId="5" applyFont="1" applyBorder="1" applyAlignment="1">
      <alignment horizontal="center" wrapText="1"/>
    </xf>
    <xf numFmtId="0" fontId="68" fillId="4" borderId="0" xfId="0" applyFont="1" applyFill="1" applyAlignment="1">
      <alignment horizontal="center" vertical="center"/>
    </xf>
    <xf numFmtId="0" fontId="69" fillId="12" borderId="9" xfId="2" applyFont="1" applyFill="1" applyBorder="1" applyAlignment="1">
      <alignment horizontal="center" wrapText="1"/>
    </xf>
    <xf numFmtId="0" fontId="69" fillId="12" borderId="0" xfId="2" applyFont="1" applyFill="1" applyBorder="1" applyAlignment="1">
      <alignment horizontal="center" wrapText="1"/>
    </xf>
    <xf numFmtId="0" fontId="70" fillId="12" borderId="0" xfId="0" applyFont="1" applyFill="1" applyAlignment="1">
      <alignment horizontal="center" vertical="center"/>
    </xf>
    <xf numFmtId="0" fontId="55" fillId="9" borderId="6" xfId="5" applyFont="1" applyBorder="1" applyAlignment="1">
      <alignment horizontal="center" wrapText="1"/>
    </xf>
    <xf numFmtId="0" fontId="55" fillId="9" borderId="7" xfId="5" applyFont="1" applyBorder="1" applyAlignment="1">
      <alignment horizontal="center" wrapText="1"/>
    </xf>
    <xf numFmtId="0" fontId="55" fillId="0" borderId="0" xfId="5" applyFont="1" applyFill="1" applyBorder="1" applyAlignment="1">
      <alignment horizontal="center" wrapText="1"/>
    </xf>
    <xf numFmtId="0" fontId="67" fillId="4" borderId="0" xfId="0" applyFont="1" applyFill="1"/>
    <xf numFmtId="0" fontId="75" fillId="4" borderId="0" xfId="0" applyFont="1" applyFill="1" applyAlignment="1">
      <alignment horizontal="center" vertical="center"/>
    </xf>
    <xf numFmtId="0" fontId="76" fillId="4" borderId="0" xfId="0" applyFont="1" applyFill="1" applyAlignment="1">
      <alignment horizontal="center" vertical="center"/>
    </xf>
    <xf numFmtId="2" fontId="77" fillId="2" borderId="1" xfId="2" applyNumberFormat="1" applyFont="1" applyAlignment="1">
      <alignment horizontal="center" vertical="center"/>
    </xf>
    <xf numFmtId="2" fontId="40" fillId="4" borderId="0" xfId="0" applyNumberFormat="1" applyFont="1" applyFill="1" applyAlignment="1">
      <alignment horizontal="center" vertical="center"/>
    </xf>
    <xf numFmtId="0" fontId="0" fillId="4" borderId="0" xfId="0" applyFont="1" applyFill="1"/>
    <xf numFmtId="164" fontId="46" fillId="3" borderId="22" xfId="1" applyFont="1" applyFill="1" applyBorder="1" applyAlignment="1">
      <alignment horizontal="center" vertical="center"/>
    </xf>
    <xf numFmtId="164" fontId="46" fillId="3" borderId="0" xfId="1" applyFont="1" applyFill="1" applyBorder="1" applyAlignment="1">
      <alignment horizontal="center" vertical="center"/>
    </xf>
    <xf numFmtId="2" fontId="66" fillId="15" borderId="15" xfId="5" applyNumberFormat="1" applyFont="1" applyFill="1" applyBorder="1" applyAlignment="1">
      <alignment horizontal="center"/>
    </xf>
    <xf numFmtId="2" fontId="66" fillId="15" borderId="17" xfId="5" applyNumberFormat="1" applyFont="1" applyFill="1" applyBorder="1" applyAlignment="1">
      <alignment horizontal="center"/>
    </xf>
    <xf numFmtId="2" fontId="76" fillId="9" borderId="3" xfId="5" applyNumberFormat="1" applyFont="1" applyBorder="1" applyAlignment="1">
      <alignment horizontal="center"/>
    </xf>
    <xf numFmtId="2" fontId="76" fillId="9" borderId="18" xfId="5" applyNumberFormat="1" applyFont="1" applyBorder="1" applyAlignment="1">
      <alignment horizontal="center"/>
    </xf>
    <xf numFmtId="9" fontId="57" fillId="4" borderId="0" xfId="3" applyFont="1" applyFill="1" applyBorder="1" applyAlignment="1">
      <alignment horizontal="center" vertical="center"/>
    </xf>
    <xf numFmtId="9" fontId="67" fillId="4" borderId="0" xfId="3" applyFont="1" applyFill="1" applyBorder="1" applyAlignment="1">
      <alignment horizontal="center"/>
    </xf>
    <xf numFmtId="9" fontId="67" fillId="4" borderId="19" xfId="3" applyFont="1" applyFill="1" applyBorder="1" applyAlignment="1">
      <alignment horizontal="center"/>
    </xf>
    <xf numFmtId="9" fontId="67" fillId="4" borderId="0" xfId="0" applyNumberFormat="1" applyFont="1" applyFill="1" applyBorder="1" applyAlignment="1">
      <alignment horizontal="center"/>
    </xf>
    <xf numFmtId="9" fontId="67" fillId="4" borderId="19" xfId="0" applyNumberFormat="1" applyFont="1" applyFill="1" applyBorder="1" applyAlignment="1">
      <alignment horizontal="center"/>
    </xf>
    <xf numFmtId="0" fontId="67" fillId="4" borderId="16" xfId="0" applyFont="1" applyFill="1" applyBorder="1" applyAlignment="1">
      <alignment horizontal="right"/>
    </xf>
    <xf numFmtId="9" fontId="67" fillId="4" borderId="16" xfId="0" applyNumberFormat="1" applyFont="1" applyFill="1" applyBorder="1" applyAlignment="1">
      <alignment horizontal="right"/>
    </xf>
    <xf numFmtId="9" fontId="67" fillId="4" borderId="20" xfId="0" applyNumberFormat="1" applyFont="1" applyFill="1" applyBorder="1" applyAlignment="1">
      <alignment horizontal="right"/>
    </xf>
    <xf numFmtId="0" fontId="8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67" fillId="4" borderId="0" xfId="0" applyFont="1" applyFill="1" applyAlignment="1">
      <alignment horizontal="center"/>
    </xf>
    <xf numFmtId="0" fontId="67" fillId="4" borderId="0" xfId="0" applyFont="1" applyFill="1" applyAlignment="1">
      <alignment horizontal="right" vertical="center"/>
    </xf>
    <xf numFmtId="0" fontId="81" fillId="4" borderId="0" xfId="0" applyFont="1" applyFill="1" applyAlignment="1">
      <alignment horizontal="right" vertical="center"/>
    </xf>
    <xf numFmtId="0" fontId="81" fillId="4" borderId="0" xfId="0" applyFont="1" applyFill="1" applyAlignment="1">
      <alignment horizontal="right"/>
    </xf>
    <xf numFmtId="0" fontId="67" fillId="4" borderId="0" xfId="0" applyFont="1" applyFill="1" applyAlignment="1">
      <alignment horizontal="right"/>
    </xf>
    <xf numFmtId="0" fontId="76" fillId="4" borderId="0" xfId="0" applyFont="1" applyFill="1" applyAlignment="1">
      <alignment horizontal="right" vertical="center"/>
    </xf>
    <xf numFmtId="0" fontId="35" fillId="4" borderId="0" xfId="0" applyFont="1" applyFill="1" applyAlignment="1">
      <alignment horizontal="center" wrapText="1"/>
    </xf>
    <xf numFmtId="165" fontId="20" fillId="4" borderId="0" xfId="0" applyNumberFormat="1" applyFont="1" applyFill="1" applyAlignment="1">
      <alignment horizontal="center" vertical="center"/>
    </xf>
    <xf numFmtId="0" fontId="76" fillId="14" borderId="8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9" fontId="67" fillId="4" borderId="0" xfId="0" applyNumberFormat="1" applyFont="1" applyFill="1" applyBorder="1" applyAlignment="1">
      <alignment horizontal="right"/>
    </xf>
    <xf numFmtId="2" fontId="76" fillId="4" borderId="0" xfId="5" applyNumberFormat="1" applyFont="1" applyFill="1" applyBorder="1" applyAlignment="1">
      <alignment horizontal="center"/>
    </xf>
    <xf numFmtId="10" fontId="58" fillId="4" borderId="0" xfId="5" applyNumberFormat="1" applyFont="1" applyFill="1" applyBorder="1" applyAlignment="1">
      <alignment horizontal="center"/>
    </xf>
    <xf numFmtId="43" fontId="76" fillId="4" borderId="0" xfId="8" applyFont="1" applyFill="1" applyBorder="1"/>
    <xf numFmtId="10" fontId="54" fillId="9" borderId="3" xfId="5" applyNumberFormat="1" applyBorder="1" applyAlignment="1">
      <alignment horizontal="center" vertical="center"/>
    </xf>
    <xf numFmtId="10" fontId="54" fillId="9" borderId="18" xfId="5" applyNumberFormat="1" applyBorder="1" applyAlignment="1">
      <alignment horizontal="center" vertical="center"/>
    </xf>
    <xf numFmtId="2" fontId="78" fillId="4" borderId="0" xfId="5" applyNumberFormat="1" applyFont="1" applyFill="1" applyBorder="1" applyAlignment="1">
      <alignment horizontal="left"/>
    </xf>
    <xf numFmtId="164" fontId="78" fillId="4" borderId="0" xfId="5" applyNumberFormat="1" applyFont="1" applyFill="1" applyBorder="1" applyAlignment="1"/>
    <xf numFmtId="10" fontId="82" fillId="4" borderId="0" xfId="5" applyNumberFormat="1" applyFont="1" applyFill="1" applyBorder="1" applyAlignment="1">
      <alignment horizontal="center" vertical="center"/>
    </xf>
    <xf numFmtId="164" fontId="82" fillId="4" borderId="0" xfId="1" applyFont="1" applyFill="1" applyBorder="1" applyAlignment="1">
      <alignment horizontal="center" vertical="center"/>
    </xf>
    <xf numFmtId="9" fontId="83" fillId="4" borderId="0" xfId="3" applyFont="1" applyFill="1" applyBorder="1" applyAlignment="1">
      <alignment horizontal="center"/>
    </xf>
    <xf numFmtId="164" fontId="78" fillId="4" borderId="0" xfId="5" applyNumberFormat="1" applyFont="1" applyFill="1" applyBorder="1"/>
    <xf numFmtId="0" fontId="79" fillId="13" borderId="8" xfId="0" applyFont="1" applyFill="1" applyBorder="1" applyAlignment="1">
      <alignment horizontal="center" vertical="center"/>
    </xf>
  </cellXfs>
  <cellStyles count="9">
    <cellStyle name="60% - Colore 6" xfId="7" builtinId="52"/>
    <cellStyle name="Cella da controllare" xfId="5" builtinId="23"/>
    <cellStyle name="Colore 4" xfId="6" builtinId="41"/>
    <cellStyle name="Input" xfId="2" builtinId="20"/>
    <cellStyle name="Migliaia" xfId="8" builtinId="3"/>
    <cellStyle name="Normale" xfId="0" builtinId="0"/>
    <cellStyle name="Output" xfId="4" builtinId="21"/>
    <cellStyle name="Percentuale" xfId="3" builtinId="5"/>
    <cellStyle name="Valuta" xfId="1" builtinId="4"/>
  </cellStyles>
  <dxfs count="8"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122</xdr:row>
      <xdr:rowOff>257175</xdr:rowOff>
    </xdr:from>
    <xdr:to>
      <xdr:col>7</xdr:col>
      <xdr:colOff>619125</xdr:colOff>
      <xdr:row>125</xdr:row>
      <xdr:rowOff>114300</xdr:rowOff>
    </xdr:to>
    <xdr:sp macro="" textlink="">
      <xdr:nvSpPr>
        <xdr:cNvPr id="2" name="Freccia GIÙ 1">
          <a:extLst>
            <a:ext uri="{FF2B5EF4-FFF2-40B4-BE49-F238E27FC236}">
              <a16:creationId xmlns:a16="http://schemas.microsoft.com/office/drawing/2014/main" xmlns="" id="{E4CBE9A0-37C4-432E-8E2E-6B2013CEDB94}"/>
            </a:ext>
            <a:ext uri="{147F2762-F138-4A5C-976F-8EAC2B608ADB}">
              <a16:predDERef xmlns:a16="http://schemas.microsoft.com/office/drawing/2014/main" xmlns="" pred="{13990A31-C568-41CC-BF59-C24A3900DAB8}"/>
            </a:ext>
          </a:extLst>
        </xdr:cNvPr>
        <xdr:cNvSpPr/>
      </xdr:nvSpPr>
      <xdr:spPr>
        <a:xfrm>
          <a:off x="11601450" y="31280100"/>
          <a:ext cx="304800" cy="6572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135</xdr:row>
      <xdr:rowOff>257175</xdr:rowOff>
    </xdr:from>
    <xdr:to>
      <xdr:col>10</xdr:col>
      <xdr:colOff>619125</xdr:colOff>
      <xdr:row>138</xdr:row>
      <xdr:rowOff>114300</xdr:rowOff>
    </xdr:to>
    <xdr:sp macro="" textlink="">
      <xdr:nvSpPr>
        <xdr:cNvPr id="2" name="Freccia GIÙ 1">
          <a:extLst>
            <a:ext uri="{FF2B5EF4-FFF2-40B4-BE49-F238E27FC236}">
              <a16:creationId xmlns:a16="http://schemas.microsoft.com/office/drawing/2014/main" xmlns="" id="{CEB8D6D2-A0E7-4A37-A667-5F62B7509959}"/>
            </a:ext>
            <a:ext uri="{147F2762-F138-4A5C-976F-8EAC2B608ADB}">
              <a16:predDERef xmlns:a16="http://schemas.microsoft.com/office/drawing/2014/main" xmlns="" pred="{13990A31-C568-41CC-BF59-C24A3900DAB8}"/>
            </a:ext>
          </a:extLst>
        </xdr:cNvPr>
        <xdr:cNvSpPr/>
      </xdr:nvSpPr>
      <xdr:spPr>
        <a:xfrm>
          <a:off x="11601450" y="31280100"/>
          <a:ext cx="304800" cy="6572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5"/>
  <sheetViews>
    <sheetView workbookViewId="0">
      <selection activeCell="L28" sqref="L28"/>
    </sheetView>
  </sheetViews>
  <sheetFormatPr defaultRowHeight="21" customHeight="1"/>
  <cols>
    <col min="1" max="1" width="11.125" customWidth="1"/>
    <col min="2" max="2" width="15.25" customWidth="1"/>
    <col min="3" max="3" width="61" bestFit="1" customWidth="1"/>
    <col min="4" max="4" width="12.875" bestFit="1" customWidth="1"/>
    <col min="5" max="5" width="5.625" customWidth="1"/>
    <col min="6" max="6" width="46.875" customWidth="1"/>
    <col min="7" max="7" width="16.625" customWidth="1"/>
    <col min="8" max="8" width="14.25" customWidth="1"/>
    <col min="9" max="9" width="11.75" customWidth="1"/>
    <col min="10" max="10" width="10.75" bestFit="1" customWidth="1"/>
    <col min="12" max="12" width="18.875" customWidth="1"/>
    <col min="13" max="13" width="9.875" customWidth="1"/>
  </cols>
  <sheetData>
    <row r="1" spans="1:45" ht="27.75" customHeight="1">
      <c r="A1" s="1"/>
      <c r="B1" s="2"/>
      <c r="C1" s="149" t="s">
        <v>0</v>
      </c>
      <c r="D1" s="149"/>
      <c r="E1" s="149"/>
      <c r="F1" s="149"/>
      <c r="G1" s="149"/>
      <c r="H1" s="1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21.75" customHeight="1">
      <c r="A2" s="1"/>
      <c r="B2" s="2"/>
      <c r="C2" s="3" t="s">
        <v>1</v>
      </c>
      <c r="D2" s="3"/>
      <c r="E2" s="4"/>
      <c r="F2" s="5" t="s">
        <v>2</v>
      </c>
      <c r="G2" s="6" t="s">
        <v>3</v>
      </c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4.25" customHeight="1">
      <c r="A3" s="1"/>
      <c r="B3" s="2"/>
      <c r="C3" s="8" t="s">
        <v>4</v>
      </c>
      <c r="D3" s="9">
        <v>4.1500000000000004</v>
      </c>
      <c r="E3" s="2"/>
      <c r="F3" s="10" t="s">
        <v>5</v>
      </c>
      <c r="G3" s="11">
        <v>5.6</v>
      </c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4.25" customHeight="1">
      <c r="A4" s="1"/>
      <c r="B4" s="2"/>
      <c r="C4" s="8" t="s">
        <v>6</v>
      </c>
      <c r="D4" s="9">
        <v>11</v>
      </c>
      <c r="E4" s="2"/>
      <c r="F4" s="10" t="s">
        <v>7</v>
      </c>
      <c r="G4" s="13">
        <f>D5*(((D6-D11)/D5)-1)/(G3-1)</f>
        <v>12.194021739130436</v>
      </c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4.25" customHeight="1">
      <c r="A5" s="155" t="s">
        <v>45</v>
      </c>
      <c r="B5" s="155"/>
      <c r="C5" s="8" t="s">
        <v>8</v>
      </c>
      <c r="D5" s="73">
        <f>CEILING((G10)/(D4-D3),0.5)</f>
        <v>9</v>
      </c>
      <c r="E5" s="2"/>
      <c r="F5" s="14" t="s">
        <v>9</v>
      </c>
      <c r="G5" s="15">
        <f>G4*(1-D9)</f>
        <v>11.584320652173913</v>
      </c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4.25" customHeight="1">
      <c r="A6" s="1"/>
      <c r="B6" s="2"/>
      <c r="C6" s="8" t="s">
        <v>10</v>
      </c>
      <c r="D6" s="17">
        <f>(D5*D4)</f>
        <v>99</v>
      </c>
      <c r="E6" s="2"/>
      <c r="F6" s="18" t="s">
        <v>11</v>
      </c>
      <c r="G6" s="19">
        <f>G4*(G3-1)</f>
        <v>56.092500000000001</v>
      </c>
      <c r="H6" s="1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4.25" customHeight="1">
      <c r="A7" s="1"/>
      <c r="B7" s="2"/>
      <c r="C7" s="20" t="s">
        <v>12</v>
      </c>
      <c r="D7" s="21">
        <f>D5*D3</f>
        <v>37.35</v>
      </c>
      <c r="E7" s="2"/>
      <c r="F7" s="1"/>
      <c r="G7" s="2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14.25" customHeight="1">
      <c r="A8" s="1"/>
      <c r="B8" s="2"/>
      <c r="C8" s="18" t="s">
        <v>13</v>
      </c>
      <c r="D8" s="23">
        <f>D6-D7</f>
        <v>61.65</v>
      </c>
      <c r="E8" s="2"/>
      <c r="F8" s="24" t="s">
        <v>14</v>
      </c>
      <c r="G8" s="25">
        <f>D5*D4-G6-D5</f>
        <v>33.907499999999999</v>
      </c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14.25" customHeight="1">
      <c r="A9" s="1"/>
      <c r="B9" s="2"/>
      <c r="C9" s="10" t="s">
        <v>15</v>
      </c>
      <c r="D9" s="27">
        <v>0.05</v>
      </c>
      <c r="E9" s="2"/>
      <c r="F9" s="18" t="s">
        <v>16</v>
      </c>
      <c r="G9" s="28">
        <f>G5-D5</f>
        <v>2.584320652173913</v>
      </c>
      <c r="H9" s="2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4.25" customHeight="1">
      <c r="A10" s="1"/>
      <c r="B10" s="2"/>
      <c r="C10" s="30" t="s">
        <v>17</v>
      </c>
      <c r="D10" s="31">
        <v>0.45</v>
      </c>
      <c r="E10" s="2"/>
      <c r="F10" s="32" t="s">
        <v>44</v>
      </c>
      <c r="G10" s="53">
        <v>60</v>
      </c>
      <c r="H10" s="74" t="s">
        <v>46</v>
      </c>
      <c r="I10" s="74"/>
      <c r="J10" s="7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8.75">
      <c r="A11" s="1"/>
      <c r="B11" s="2"/>
      <c r="C11" s="33" t="s">
        <v>18</v>
      </c>
      <c r="D11" s="23">
        <f>D8*(1-D10)</f>
        <v>33.907499999999999</v>
      </c>
      <c r="E11" s="2"/>
      <c r="F11" s="34"/>
      <c r="G11" s="3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30.75" customHeight="1">
      <c r="A12" s="1"/>
      <c r="B12" s="2"/>
      <c r="C12" s="150" t="s">
        <v>19</v>
      </c>
      <c r="D12" s="151"/>
      <c r="E12" s="151"/>
      <c r="F12" s="151"/>
      <c r="G12" s="151"/>
      <c r="H12" s="15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5" customHeight="1">
      <c r="A13" s="1"/>
      <c r="B13" s="2"/>
      <c r="C13" s="36"/>
      <c r="D13" s="36"/>
      <c r="E13" s="1"/>
      <c r="F13" s="37"/>
      <c r="G13" s="37"/>
      <c r="H13" s="3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3.5" customHeight="1">
      <c r="A14" s="1"/>
      <c r="B14" s="2"/>
      <c r="C14" s="8" t="s">
        <v>4</v>
      </c>
      <c r="D14" s="9">
        <v>6.15</v>
      </c>
      <c r="E14" s="1"/>
      <c r="F14" s="10" t="s">
        <v>5</v>
      </c>
      <c r="G14" s="9">
        <v>8.11</v>
      </c>
      <c r="H14" s="39"/>
      <c r="I14" s="40"/>
      <c r="J14" s="40"/>
      <c r="K14" s="41"/>
      <c r="L14" s="4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3.5" customHeight="1">
      <c r="A15" s="1"/>
      <c r="B15" s="2"/>
      <c r="C15" s="8" t="s">
        <v>8</v>
      </c>
      <c r="D15" s="9">
        <v>15</v>
      </c>
      <c r="E15" s="1"/>
      <c r="F15" s="10" t="s">
        <v>7</v>
      </c>
      <c r="G15" s="43">
        <f>D21/(G14-D19)</f>
        <v>9.9194048357098588</v>
      </c>
      <c r="H15" s="38"/>
      <c r="I15" s="4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3.5" customHeight="1">
      <c r="A16" s="1"/>
      <c r="B16" s="2"/>
      <c r="C16" s="20"/>
      <c r="D16" s="45"/>
      <c r="E16" s="1"/>
      <c r="F16" s="46" t="s">
        <v>9</v>
      </c>
      <c r="G16" s="47">
        <f>G15*(1-D19)</f>
        <v>9.4730316181029153</v>
      </c>
      <c r="H16" s="3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58" ht="15" customHeight="1">
      <c r="A17" s="1"/>
      <c r="B17" s="2"/>
      <c r="C17" s="20" t="s">
        <v>20</v>
      </c>
      <c r="D17" s="45">
        <f>IF(D15*D14&gt;150,150,D15*D14)</f>
        <v>92.25</v>
      </c>
      <c r="E17" s="1"/>
      <c r="F17" s="18" t="s">
        <v>11</v>
      </c>
      <c r="G17" s="48">
        <f>(G15*(G14-1))</f>
        <v>70.526968381897092</v>
      </c>
      <c r="H17" s="38"/>
      <c r="I17" s="1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3.5" customHeight="1">
      <c r="A18" s="1"/>
      <c r="B18" s="2"/>
      <c r="C18" s="10" t="s">
        <v>21</v>
      </c>
      <c r="D18" s="49"/>
      <c r="E18" s="1"/>
      <c r="F18" s="50"/>
      <c r="G18" s="50"/>
      <c r="H18" s="3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21" customHeight="1">
      <c r="A19" s="1"/>
      <c r="B19" s="2"/>
      <c r="C19" s="10" t="s">
        <v>15</v>
      </c>
      <c r="D19" s="27">
        <v>4.4999999999999998E-2</v>
      </c>
      <c r="E19" s="1"/>
      <c r="F19" s="18" t="s">
        <v>22</v>
      </c>
      <c r="G19" s="51">
        <f>IF(G21="WIN",D17,IF(G21="LOSE",0))</f>
        <v>0</v>
      </c>
      <c r="H19" s="3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8.75">
      <c r="A20" s="1"/>
      <c r="B20" s="2"/>
      <c r="C20" s="52" t="s">
        <v>23</v>
      </c>
      <c r="D20" s="53">
        <v>80</v>
      </c>
      <c r="E20" s="1"/>
      <c r="F20" s="18" t="s">
        <v>16</v>
      </c>
      <c r="G20" s="54">
        <f>IF(G21="WIN",-G17,IF(G21="LOSE",G16))</f>
        <v>9.4730316181029153</v>
      </c>
      <c r="H20" s="3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8.75">
      <c r="A21" s="1"/>
      <c r="B21" s="2"/>
      <c r="C21" s="52" t="s">
        <v>24</v>
      </c>
      <c r="D21" s="23">
        <f>IF(D17&lt;150,D20,150)</f>
        <v>80</v>
      </c>
      <c r="E21" s="1"/>
      <c r="F21" s="18" t="s">
        <v>25</v>
      </c>
      <c r="G21" s="55" t="s">
        <v>26</v>
      </c>
      <c r="H21" s="3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2.75" customHeight="1">
      <c r="A22" s="1"/>
      <c r="B22" s="2"/>
      <c r="C22" s="52"/>
      <c r="D22" s="23"/>
      <c r="E22" s="1"/>
      <c r="F22" s="18"/>
      <c r="G22" s="54"/>
      <c r="H22" s="3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21" customHeight="1">
      <c r="A23" s="1"/>
      <c r="B23" s="2"/>
      <c r="C23" s="148" t="s">
        <v>27</v>
      </c>
      <c r="D23" s="148"/>
      <c r="E23" s="148"/>
      <c r="F23" s="148"/>
      <c r="G23" s="148"/>
      <c r="H23" s="14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20.25">
      <c r="A24" s="1"/>
      <c r="B24" s="2"/>
      <c r="C24" s="152" t="s">
        <v>28</v>
      </c>
      <c r="D24" s="152"/>
      <c r="E24" s="152"/>
      <c r="F24" s="152"/>
      <c r="G24" s="152"/>
      <c r="H24" s="15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9" customHeight="1">
      <c r="A25" s="1"/>
      <c r="B25" s="153"/>
      <c r="C25" s="153"/>
      <c r="D25" s="153"/>
      <c r="E25" s="153"/>
      <c r="F25" s="153"/>
      <c r="G25" s="153"/>
      <c r="H25" s="153"/>
      <c r="I25" s="15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21" customHeight="1">
      <c r="A26" s="1"/>
      <c r="B26" s="2"/>
      <c r="C26" s="154" t="s">
        <v>29</v>
      </c>
      <c r="D26" s="154"/>
      <c r="E26" s="154"/>
      <c r="F26" s="154"/>
      <c r="G26" s="154"/>
      <c r="H26" s="15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21" customHeight="1">
      <c r="A27" s="1"/>
      <c r="B27" s="2"/>
      <c r="C27" s="3" t="s">
        <v>1</v>
      </c>
      <c r="D27" s="3"/>
      <c r="E27" s="4"/>
      <c r="F27" s="156" t="s">
        <v>2</v>
      </c>
      <c r="G27" s="156"/>
      <c r="H27" s="15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21" customHeight="1">
      <c r="A28" s="1"/>
      <c r="B28" s="2"/>
      <c r="C28" s="56" t="s">
        <v>30</v>
      </c>
      <c r="D28" s="57">
        <f>D7-D5</f>
        <v>28.35</v>
      </c>
      <c r="E28" s="58"/>
      <c r="F28" s="157" t="s">
        <v>31</v>
      </c>
      <c r="G28" s="157"/>
      <c r="H28" s="60">
        <f>-G6</f>
        <v>-56.092500000000001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21" customHeight="1">
      <c r="A29" s="1"/>
      <c r="B29" s="2"/>
      <c r="C29" s="61" t="s">
        <v>32</v>
      </c>
      <c r="D29" s="57">
        <f>G19</f>
        <v>0</v>
      </c>
      <c r="E29" s="58"/>
      <c r="F29" s="61" t="s">
        <v>33</v>
      </c>
      <c r="G29" s="59"/>
      <c r="H29" s="60">
        <f>G20</f>
        <v>9.4730316181029153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>
      <c r="A30" s="1"/>
      <c r="B30" s="2"/>
      <c r="C30" s="62" t="s">
        <v>34</v>
      </c>
      <c r="D30" s="63">
        <f>SUM(D28:D29)</f>
        <v>28.35</v>
      </c>
      <c r="E30" s="58"/>
      <c r="F30" s="158" t="s">
        <v>35</v>
      </c>
      <c r="G30" s="158"/>
      <c r="H30" s="64">
        <f>SUM(H28:H29)</f>
        <v>-46.619468381897086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>
      <c r="A31" s="1"/>
      <c r="B31" s="2"/>
      <c r="C31" s="159" t="s">
        <v>36</v>
      </c>
      <c r="D31" s="152"/>
      <c r="E31" s="152"/>
      <c r="F31" s="152"/>
      <c r="G31" s="152"/>
      <c r="H31" s="65">
        <f>D30+H30</f>
        <v>-18.269468381897084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21" customHeight="1">
      <c r="A32" s="1"/>
      <c r="B32" s="2"/>
      <c r="C32" s="149" t="s">
        <v>37</v>
      </c>
      <c r="D32" s="151"/>
      <c r="E32" s="151"/>
      <c r="F32" s="151"/>
      <c r="G32" s="151"/>
      <c r="H32" s="15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21" customHeight="1">
      <c r="A33" s="1"/>
      <c r="B33" s="2"/>
      <c r="C33" s="8" t="s">
        <v>4</v>
      </c>
      <c r="D33" s="9">
        <v>6</v>
      </c>
      <c r="E33" s="1"/>
      <c r="F33" s="10" t="s">
        <v>5</v>
      </c>
      <c r="G33" s="9">
        <v>6.8</v>
      </c>
      <c r="H33" s="38"/>
      <c r="J33" s="66"/>
      <c r="K33" s="6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21" customHeight="1">
      <c r="A34" s="1"/>
      <c r="B34" s="2"/>
      <c r="C34" s="8" t="s">
        <v>8</v>
      </c>
      <c r="D34" s="9">
        <v>15</v>
      </c>
      <c r="E34" s="1"/>
      <c r="F34" s="10" t="s">
        <v>7</v>
      </c>
      <c r="G34" s="43">
        <f>D39/(G33-D38)</f>
        <v>13.323464100666174</v>
      </c>
      <c r="H34" s="68" t="str">
        <f>IF(G34=0,"CAP raggiunto","")</f>
        <v/>
      </c>
      <c r="I34" s="4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21" customHeight="1">
      <c r="A35" s="1"/>
      <c r="B35" s="2"/>
      <c r="C35" s="20"/>
      <c r="D35" s="45"/>
      <c r="E35" s="1"/>
      <c r="F35" s="46" t="s">
        <v>9</v>
      </c>
      <c r="G35" s="47">
        <f>G34*(1-D38)</f>
        <v>12.723908216136195</v>
      </c>
      <c r="H35" s="68" t="str">
        <f>IF(G34=0,"non bancare!","")</f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21" customHeight="1">
      <c r="A36" s="1"/>
      <c r="B36" s="2"/>
      <c r="C36" s="20" t="s">
        <v>20</v>
      </c>
      <c r="D36" s="45">
        <f>IF(D34*D33&gt;150,150,D34*D33)</f>
        <v>90</v>
      </c>
      <c r="E36" s="1"/>
      <c r="F36" s="18" t="s">
        <v>11</v>
      </c>
      <c r="G36" s="48">
        <f>(G34*(G33-1))</f>
        <v>77.276091783863805</v>
      </c>
      <c r="H36" s="38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21" customHeight="1">
      <c r="A37" s="1"/>
      <c r="B37" s="2"/>
      <c r="C37" s="10" t="s">
        <v>21</v>
      </c>
      <c r="D37" s="49"/>
      <c r="E37" s="1"/>
      <c r="F37" s="50"/>
      <c r="G37" s="50"/>
      <c r="H37" s="3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21" customHeight="1">
      <c r="A38" s="1"/>
      <c r="B38" s="2"/>
      <c r="C38" s="10" t="s">
        <v>15</v>
      </c>
      <c r="D38" s="27">
        <v>4.4999999999999998E-2</v>
      </c>
      <c r="E38" s="1"/>
      <c r="F38" s="18" t="s">
        <v>22</v>
      </c>
      <c r="G38" s="51">
        <f>IF(G40="WIN",IF(D29&lt;&gt;0,150-D29,D36),IF(G40="LOSE",0))</f>
        <v>0</v>
      </c>
      <c r="H38" s="3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21" customHeight="1">
      <c r="A39" s="1"/>
      <c r="B39" s="2"/>
      <c r="C39" s="52" t="s">
        <v>24</v>
      </c>
      <c r="D39" s="69">
        <f>IF(G21="LOSE",D36,150-D17)</f>
        <v>90</v>
      </c>
      <c r="E39" s="1"/>
      <c r="F39" s="18" t="s">
        <v>16</v>
      </c>
      <c r="G39" s="54">
        <f>IF(G40="WIN",-G36,IF(G40="LOSE",G35))</f>
        <v>12.723908216136195</v>
      </c>
      <c r="H39" s="3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21" customHeight="1">
      <c r="A40" s="1"/>
      <c r="B40" s="2"/>
      <c r="C40" s="52"/>
      <c r="D40" s="23"/>
      <c r="E40" s="1"/>
      <c r="F40" s="18" t="s">
        <v>25</v>
      </c>
      <c r="G40" s="55" t="s">
        <v>26</v>
      </c>
      <c r="H40" s="3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21" customHeight="1">
      <c r="A41" s="1"/>
      <c r="B41" s="2"/>
      <c r="C41" s="148" t="s">
        <v>27</v>
      </c>
      <c r="D41" s="148"/>
      <c r="E41" s="148"/>
      <c r="F41" s="148"/>
      <c r="G41" s="148"/>
      <c r="H41" s="14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21" customHeight="1">
      <c r="A42" s="1"/>
      <c r="B42" s="2"/>
      <c r="C42" s="152" t="s">
        <v>28</v>
      </c>
      <c r="D42" s="152"/>
      <c r="E42" s="152"/>
      <c r="F42" s="152"/>
      <c r="G42" s="152"/>
      <c r="H42" s="15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7.5" customHeight="1">
      <c r="A43" s="1"/>
      <c r="B43" s="153"/>
      <c r="C43" s="153"/>
      <c r="D43" s="153"/>
      <c r="E43" s="153"/>
      <c r="F43" s="153"/>
      <c r="G43" s="153"/>
      <c r="H43" s="153"/>
      <c r="I43" s="15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21" customHeight="1">
      <c r="A44" s="1"/>
      <c r="B44" s="2"/>
      <c r="C44" s="154" t="s">
        <v>38</v>
      </c>
      <c r="D44" s="154"/>
      <c r="E44" s="154"/>
      <c r="F44" s="154"/>
      <c r="G44" s="154"/>
      <c r="H44" s="15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21" customHeight="1">
      <c r="A45" s="1"/>
      <c r="B45" s="2"/>
      <c r="C45" s="3" t="s">
        <v>1</v>
      </c>
      <c r="D45" s="3"/>
      <c r="E45" s="4"/>
      <c r="F45" s="156" t="s">
        <v>2</v>
      </c>
      <c r="G45" s="156"/>
      <c r="H45" s="15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21" customHeight="1">
      <c r="A46" s="1"/>
      <c r="B46" s="2"/>
      <c r="C46" s="70" t="s">
        <v>39</v>
      </c>
      <c r="D46" s="57">
        <f>D30</f>
        <v>28.35</v>
      </c>
      <c r="E46" s="58"/>
      <c r="F46" s="160" t="s">
        <v>40</v>
      </c>
      <c r="G46" s="157"/>
      <c r="H46" s="60">
        <f>H30</f>
        <v>-46.619468381897086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21" customHeight="1">
      <c r="A47" s="1"/>
      <c r="B47" s="2"/>
      <c r="C47" s="61" t="s">
        <v>41</v>
      </c>
      <c r="D47" s="57">
        <f>G38</f>
        <v>0</v>
      </c>
      <c r="E47" s="58"/>
      <c r="F47" s="160" t="s">
        <v>42</v>
      </c>
      <c r="G47" s="157"/>
      <c r="H47" s="60">
        <f>G39</f>
        <v>12.723908216136195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21" customHeight="1">
      <c r="A48" s="1"/>
      <c r="B48" s="2"/>
      <c r="C48" s="62" t="s">
        <v>34</v>
      </c>
      <c r="D48" s="63">
        <f>SUM(D46:D47)</f>
        <v>28.35</v>
      </c>
      <c r="E48" s="58"/>
      <c r="F48" s="158" t="s">
        <v>35</v>
      </c>
      <c r="G48" s="158"/>
      <c r="H48" s="64">
        <f>SUM(H46:H47)</f>
        <v>-33.895560165760891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21" customHeight="1">
      <c r="A49" s="1"/>
      <c r="B49" s="2"/>
      <c r="C49" s="159" t="s">
        <v>43</v>
      </c>
      <c r="D49" s="152"/>
      <c r="E49" s="152"/>
      <c r="F49" s="152"/>
      <c r="G49" s="152"/>
      <c r="H49" s="65">
        <f>D48+H48</f>
        <v>-5.5455601657608895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21" customHeight="1">
      <c r="A50" s="1"/>
      <c r="B50" s="2"/>
      <c r="C50" s="71"/>
      <c r="D50" s="71"/>
      <c r="E50" s="71"/>
      <c r="F50" s="71"/>
      <c r="G50" s="72"/>
      <c r="H50" s="3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21" customHeight="1">
      <c r="A51" s="1"/>
      <c r="B51" s="2"/>
      <c r="C51" s="71"/>
      <c r="D51" s="71"/>
      <c r="E51" s="71"/>
      <c r="F51" s="71"/>
      <c r="G51" s="72"/>
      <c r="H51" s="3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21" customHeight="1">
      <c r="A52" s="1"/>
      <c r="B52" s="2"/>
      <c r="C52" s="71"/>
      <c r="D52" s="71"/>
      <c r="E52" s="71"/>
      <c r="F52" s="71"/>
      <c r="G52" s="72"/>
      <c r="H52" s="3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21" customHeight="1">
      <c r="A53" s="1"/>
      <c r="B53" s="2"/>
      <c r="C53" s="71"/>
      <c r="D53" s="71"/>
      <c r="E53" s="71"/>
      <c r="F53" s="71"/>
      <c r="G53" s="72"/>
      <c r="H53" s="3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21" customHeight="1">
      <c r="A54" s="1"/>
      <c r="B54" s="2"/>
      <c r="C54" s="71"/>
      <c r="D54" s="71"/>
      <c r="E54" s="71"/>
      <c r="F54" s="71"/>
      <c r="G54" s="72"/>
      <c r="H54" s="3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21" customHeight="1">
      <c r="A55" s="1"/>
      <c r="B55" s="2"/>
      <c r="C55" s="71"/>
      <c r="D55" s="71"/>
      <c r="E55" s="71"/>
      <c r="F55" s="71"/>
      <c r="G55" s="72"/>
      <c r="H55" s="3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21" customHeight="1">
      <c r="B56" s="2"/>
      <c r="C56" s="71"/>
      <c r="D56" s="71"/>
      <c r="E56" s="71"/>
      <c r="F56" s="71"/>
      <c r="G56" s="72"/>
      <c r="H56" s="3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21" customHeight="1">
      <c r="B57" s="2"/>
      <c r="C57" s="71"/>
      <c r="D57" s="71"/>
      <c r="E57" s="71"/>
      <c r="F57" s="71"/>
      <c r="G57" s="72"/>
      <c r="H57" s="3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21" customHeight="1">
      <c r="B58" s="2"/>
      <c r="C58" s="71"/>
      <c r="D58" s="71"/>
      <c r="E58" s="71"/>
      <c r="F58" s="71"/>
      <c r="G58" s="72"/>
      <c r="H58" s="3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21" customHeight="1">
      <c r="B59" s="2"/>
      <c r="C59" s="71"/>
      <c r="D59" s="71"/>
      <c r="E59" s="71"/>
      <c r="F59" s="71"/>
      <c r="G59" s="72"/>
      <c r="H59" s="3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21" customHeight="1">
      <c r="B60" s="2"/>
      <c r="C60" s="71"/>
      <c r="D60" s="71"/>
      <c r="E60" s="71"/>
      <c r="F60" s="71"/>
      <c r="G60" s="72"/>
      <c r="H60" s="3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21" customHeight="1">
      <c r="B61" s="2"/>
      <c r="C61" s="71"/>
      <c r="D61" s="71"/>
      <c r="E61" s="71"/>
      <c r="F61" s="71"/>
      <c r="G61" s="72"/>
      <c r="H61" s="3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21" customHeight="1">
      <c r="B62" s="2"/>
      <c r="C62" s="71"/>
      <c r="D62" s="71"/>
      <c r="E62" s="71"/>
      <c r="F62" s="71"/>
      <c r="G62" s="72"/>
      <c r="H62" s="3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21" customHeight="1">
      <c r="B63" s="2"/>
      <c r="C63" s="71"/>
      <c r="D63" s="71"/>
      <c r="E63" s="71"/>
      <c r="F63" s="71"/>
      <c r="G63" s="72"/>
      <c r="H63" s="3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21" customHeight="1">
      <c r="B64" s="2"/>
      <c r="C64" s="71"/>
      <c r="D64" s="71"/>
      <c r="E64" s="71"/>
      <c r="F64" s="71"/>
      <c r="G64" s="72"/>
      <c r="H64" s="3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2:58" ht="21" customHeight="1">
      <c r="B65" s="2"/>
      <c r="C65" s="71"/>
      <c r="D65" s="71"/>
      <c r="E65" s="71"/>
      <c r="F65" s="71"/>
      <c r="G65" s="72"/>
      <c r="H65" s="3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8" ht="21" customHeight="1">
      <c r="B66" s="2"/>
      <c r="C66" s="71"/>
      <c r="D66" s="71"/>
      <c r="E66" s="71"/>
      <c r="F66" s="71"/>
      <c r="G66" s="72"/>
      <c r="H66" s="3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2:58" ht="21" customHeight="1">
      <c r="B67" s="2"/>
      <c r="C67" s="71"/>
      <c r="D67" s="71"/>
      <c r="E67" s="71"/>
      <c r="F67" s="71"/>
      <c r="G67" s="72"/>
      <c r="H67" s="3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2:58" ht="21" customHeight="1">
      <c r="B68" s="2"/>
      <c r="C68" s="71"/>
      <c r="D68" s="71"/>
      <c r="E68" s="71"/>
      <c r="F68" s="71"/>
      <c r="G68" s="72"/>
      <c r="H68" s="3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2:58" ht="21" customHeight="1">
      <c r="B69" s="2"/>
      <c r="C69" s="71"/>
      <c r="D69" s="71"/>
      <c r="E69" s="71"/>
      <c r="F69" s="71"/>
      <c r="G69" s="72"/>
      <c r="H69" s="3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2:58" ht="21" customHeight="1">
      <c r="B70" s="2"/>
      <c r="C70" s="71"/>
      <c r="D70" s="71"/>
      <c r="E70" s="71"/>
      <c r="F70" s="71"/>
      <c r="G70" s="72"/>
      <c r="H70" s="3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2:58" ht="21" customHeight="1">
      <c r="B71" s="2"/>
      <c r="C71" s="71"/>
      <c r="D71" s="71"/>
      <c r="E71" s="71"/>
      <c r="F71" s="71"/>
      <c r="G71" s="72"/>
      <c r="H71" s="3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2:58" ht="21" customHeight="1">
      <c r="B72" s="2"/>
      <c r="C72" s="71"/>
      <c r="D72" s="71"/>
      <c r="E72" s="71"/>
      <c r="F72" s="71"/>
      <c r="G72" s="72"/>
      <c r="H72" s="3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2:58" ht="21" customHeight="1">
      <c r="B73" s="2"/>
      <c r="C73" s="71"/>
      <c r="D73" s="71"/>
      <c r="E73" s="71"/>
      <c r="F73" s="71"/>
      <c r="G73" s="72"/>
      <c r="H73" s="3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2:58" ht="21" customHeight="1">
      <c r="B74" s="2"/>
      <c r="C74" s="71"/>
      <c r="D74" s="71"/>
      <c r="E74" s="71"/>
      <c r="F74" s="71"/>
      <c r="G74" s="72"/>
      <c r="H74" s="3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2:58" ht="21" customHeight="1">
      <c r="B75" s="2"/>
      <c r="C75" s="71"/>
      <c r="D75" s="71"/>
      <c r="E75" s="71"/>
      <c r="F75" s="71"/>
      <c r="G75" s="72"/>
      <c r="H75" s="3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2:58" ht="21" customHeight="1">
      <c r="B76" s="2"/>
      <c r="C76" s="71"/>
      <c r="D76" s="71"/>
      <c r="E76" s="71"/>
      <c r="F76" s="71"/>
      <c r="G76" s="72"/>
      <c r="H76" s="3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2:58" ht="21" customHeight="1">
      <c r="B77" s="2"/>
      <c r="C77" s="71"/>
      <c r="D77" s="71"/>
      <c r="E77" s="71"/>
      <c r="F77" s="71"/>
      <c r="G77" s="72"/>
      <c r="H77" s="3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2:58" ht="21" customHeight="1">
      <c r="B78" s="2"/>
      <c r="C78" s="71"/>
      <c r="D78" s="71"/>
      <c r="E78" s="71"/>
      <c r="F78" s="71"/>
      <c r="G78" s="72"/>
      <c r="H78" s="3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2:58" ht="21" customHeight="1">
      <c r="B79" s="2"/>
      <c r="C79" s="71"/>
      <c r="D79" s="71"/>
      <c r="E79" s="71"/>
      <c r="F79" s="71"/>
      <c r="G79" s="72"/>
      <c r="H79" s="3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2:58" ht="21" customHeight="1">
      <c r="B80" s="2"/>
      <c r="C80" s="71"/>
      <c r="D80" s="71"/>
      <c r="E80" s="71"/>
      <c r="F80" s="71"/>
      <c r="G80" s="72"/>
      <c r="H80" s="3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2:46" ht="21" customHeight="1">
      <c r="B81" s="2"/>
      <c r="C81" s="71"/>
      <c r="D81" s="71"/>
      <c r="E81" s="71"/>
      <c r="F81" s="71"/>
      <c r="G81" s="72"/>
      <c r="H81" s="3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ht="21" customHeight="1">
      <c r="B82" s="2"/>
      <c r="C82" s="71"/>
      <c r="D82" s="71"/>
      <c r="E82" s="71"/>
      <c r="F82" s="71"/>
      <c r="G82" s="72"/>
      <c r="H82" s="3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6" ht="21" customHeight="1">
      <c r="B83" s="2"/>
      <c r="C83" s="71"/>
      <c r="D83" s="71"/>
      <c r="E83" s="71"/>
      <c r="F83" s="71"/>
      <c r="G83" s="72"/>
      <c r="H83" s="3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6" ht="21" customHeight="1">
      <c r="B84" s="2"/>
      <c r="C84" s="71"/>
      <c r="D84" s="71"/>
      <c r="E84" s="71"/>
      <c r="F84" s="71"/>
      <c r="G84" s="72"/>
      <c r="H84" s="3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6" ht="21" customHeight="1">
      <c r="B85" s="2"/>
      <c r="C85" s="71"/>
      <c r="D85" s="71"/>
      <c r="E85" s="71"/>
      <c r="F85" s="71"/>
      <c r="G85" s="72"/>
      <c r="H85" s="3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6" ht="21" customHeight="1">
      <c r="B86" s="2"/>
      <c r="C86" s="71"/>
      <c r="D86" s="71"/>
      <c r="E86" s="71"/>
      <c r="F86" s="71"/>
      <c r="G86" s="72"/>
      <c r="H86" s="3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6" ht="21" customHeight="1">
      <c r="B87" s="2"/>
      <c r="C87" s="71"/>
      <c r="D87" s="71"/>
      <c r="E87" s="71"/>
      <c r="F87" s="71"/>
      <c r="G87" s="72"/>
      <c r="H87" s="3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6" ht="21" customHeight="1">
      <c r="B88" s="2"/>
      <c r="C88" s="71"/>
      <c r="D88" s="71"/>
      <c r="E88" s="71"/>
      <c r="F88" s="71"/>
      <c r="G88" s="72"/>
      <c r="H88" s="3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ht="21" customHeight="1">
      <c r="B89" s="2"/>
      <c r="C89" s="71"/>
      <c r="D89" s="71"/>
      <c r="E89" s="71"/>
      <c r="F89" s="71"/>
      <c r="G89" s="72"/>
      <c r="H89" s="3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6" ht="21" customHeight="1">
      <c r="B90" s="2"/>
      <c r="C90" s="71"/>
      <c r="D90" s="71"/>
      <c r="E90" s="71"/>
      <c r="F90" s="71"/>
      <c r="G90" s="72"/>
      <c r="H90" s="3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21" customHeight="1">
      <c r="B91" s="2"/>
      <c r="C91" s="71"/>
      <c r="D91" s="71"/>
      <c r="E91" s="71"/>
      <c r="F91" s="71"/>
      <c r="G91" s="72"/>
      <c r="H91" s="3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2:46" ht="21" customHeight="1">
      <c r="B92" s="2"/>
      <c r="C92" s="71"/>
      <c r="D92" s="71"/>
      <c r="E92" s="71"/>
      <c r="F92" s="71"/>
      <c r="G92" s="72"/>
      <c r="H92" s="3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6" ht="21" customHeight="1">
      <c r="B93" s="2"/>
      <c r="C93" s="71"/>
      <c r="D93" s="71"/>
      <c r="E93" s="71"/>
      <c r="F93" s="71"/>
      <c r="G93" s="72"/>
      <c r="H93" s="3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6" ht="21" customHeight="1">
      <c r="B94" s="2"/>
      <c r="C94" s="71"/>
      <c r="D94" s="71"/>
      <c r="E94" s="71"/>
      <c r="F94" s="71"/>
      <c r="G94" s="72"/>
      <c r="H94" s="3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6" ht="21" customHeight="1">
      <c r="B95" s="2"/>
      <c r="C95" s="71"/>
      <c r="D95" s="71"/>
      <c r="E95" s="71"/>
      <c r="F95" s="71"/>
      <c r="G95" s="72"/>
      <c r="H95" s="3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ht="21" customHeight="1">
      <c r="B96" s="2"/>
      <c r="C96" s="71"/>
      <c r="D96" s="71"/>
      <c r="E96" s="71"/>
      <c r="F96" s="71"/>
      <c r="G96" s="72"/>
      <c r="H96" s="3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ht="21" customHeight="1">
      <c r="B97" s="2"/>
      <c r="C97" s="71"/>
      <c r="D97" s="71"/>
      <c r="E97" s="71"/>
      <c r="F97" s="71"/>
      <c r="G97" s="72"/>
      <c r="H97" s="3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ht="21" customHeight="1">
      <c r="B98" s="2"/>
      <c r="C98" s="71"/>
      <c r="D98" s="71"/>
      <c r="E98" s="71"/>
      <c r="F98" s="71"/>
      <c r="G98" s="72"/>
      <c r="H98" s="3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ht="21" customHeight="1">
      <c r="B99" s="2"/>
      <c r="C99" s="71"/>
      <c r="D99" s="71"/>
      <c r="E99" s="71"/>
      <c r="F99" s="71"/>
      <c r="G99" s="72"/>
      <c r="H99" s="3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ht="21" customHeight="1">
      <c r="B100" s="2"/>
      <c r="C100" s="71"/>
      <c r="D100" s="71"/>
      <c r="E100" s="71"/>
      <c r="F100" s="71"/>
      <c r="G100" s="72"/>
      <c r="H100" s="3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ht="21" customHeight="1">
      <c r="B101" s="2"/>
      <c r="C101" s="71"/>
      <c r="D101" s="71"/>
      <c r="E101" s="71"/>
      <c r="F101" s="71"/>
      <c r="G101" s="72"/>
      <c r="H101" s="3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ht="21" customHeight="1">
      <c r="B102" s="2"/>
      <c r="C102" s="71"/>
      <c r="D102" s="71"/>
      <c r="E102" s="71"/>
      <c r="F102" s="71"/>
      <c r="G102" s="72"/>
      <c r="H102" s="3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ht="21" customHeight="1">
      <c r="B103" s="2"/>
      <c r="C103" s="71"/>
      <c r="D103" s="71"/>
      <c r="E103" s="71"/>
      <c r="F103" s="71"/>
      <c r="G103" s="72"/>
      <c r="H103" s="3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ht="21" customHeight="1">
      <c r="B104" s="2"/>
      <c r="C104" s="71"/>
      <c r="D104" s="71"/>
      <c r="E104" s="71"/>
      <c r="F104" s="71"/>
      <c r="G104" s="72"/>
      <c r="H104" s="3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2:46" ht="21" customHeight="1">
      <c r="B105" s="2"/>
      <c r="C105" s="71"/>
      <c r="D105" s="71"/>
      <c r="E105" s="71"/>
      <c r="F105" s="71"/>
      <c r="G105" s="72"/>
      <c r="H105" s="3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ht="21" customHeight="1">
      <c r="B106" s="2"/>
      <c r="C106" s="71"/>
      <c r="D106" s="71"/>
      <c r="E106" s="71"/>
      <c r="F106" s="71"/>
      <c r="G106" s="72"/>
      <c r="H106" s="38"/>
      <c r="I106" s="1"/>
      <c r="J106" s="1"/>
      <c r="K106" s="1"/>
      <c r="L106" s="1"/>
    </row>
    <row r="107" spans="2:46" ht="21" customHeight="1">
      <c r="B107" s="2"/>
      <c r="C107" s="71"/>
      <c r="D107" s="71"/>
      <c r="E107" s="71"/>
      <c r="F107" s="71"/>
      <c r="G107" s="72"/>
      <c r="H107" s="38"/>
      <c r="I107" s="1"/>
      <c r="J107" s="1"/>
      <c r="K107" s="1"/>
      <c r="L107" s="1"/>
    </row>
    <row r="108" spans="2:46" ht="21" customHeight="1">
      <c r="B108" s="2"/>
      <c r="C108" s="71"/>
      <c r="D108" s="71"/>
      <c r="E108" s="71"/>
      <c r="F108" s="71"/>
      <c r="G108" s="72"/>
      <c r="H108" s="38"/>
      <c r="I108" s="1"/>
      <c r="J108" s="1"/>
      <c r="K108" s="1"/>
      <c r="L108" s="1"/>
    </row>
    <row r="109" spans="2:46" ht="21" customHeight="1">
      <c r="B109" s="2"/>
      <c r="C109" s="71"/>
      <c r="D109" s="71"/>
      <c r="E109" s="71"/>
      <c r="F109" s="71"/>
      <c r="G109" s="72"/>
      <c r="H109" s="38"/>
      <c r="I109" s="1"/>
      <c r="J109" s="1"/>
      <c r="K109" s="1"/>
      <c r="L109" s="1"/>
    </row>
    <row r="110" spans="2:46" ht="21" customHeight="1">
      <c r="B110" s="2"/>
      <c r="C110" s="71"/>
      <c r="D110" s="71"/>
      <c r="E110" s="71"/>
      <c r="F110" s="71"/>
      <c r="G110" s="72"/>
      <c r="H110" s="38"/>
      <c r="I110" s="1"/>
      <c r="J110" s="1"/>
      <c r="K110" s="1"/>
      <c r="L110" s="1"/>
    </row>
    <row r="111" spans="2:46" ht="21" customHeight="1">
      <c r="B111" s="2"/>
      <c r="C111" s="71"/>
      <c r="D111" s="71"/>
      <c r="E111" s="71"/>
      <c r="F111" s="71"/>
      <c r="G111" s="72"/>
      <c r="H111" s="38"/>
      <c r="I111" s="1"/>
      <c r="J111" s="1"/>
      <c r="K111" s="1"/>
      <c r="L111" s="1"/>
    </row>
    <row r="112" spans="2:46" ht="21" customHeight="1">
      <c r="B112" s="2"/>
      <c r="C112" s="71"/>
      <c r="D112" s="71"/>
      <c r="E112" s="71"/>
      <c r="F112" s="71"/>
      <c r="G112" s="72"/>
      <c r="H112" s="38"/>
      <c r="I112" s="1"/>
      <c r="J112" s="1"/>
      <c r="K112" s="1"/>
      <c r="L112" s="1"/>
    </row>
    <row r="113" spans="2:12" ht="21" customHeight="1">
      <c r="B113" s="2"/>
      <c r="C113" s="71"/>
      <c r="D113" s="71"/>
      <c r="E113" s="71"/>
      <c r="F113" s="71"/>
      <c r="G113" s="72"/>
      <c r="H113" s="38"/>
      <c r="I113" s="1"/>
      <c r="J113" s="1"/>
      <c r="K113" s="1"/>
      <c r="L113" s="1"/>
    </row>
    <row r="114" spans="2:12" ht="21" customHeight="1">
      <c r="B114" s="2"/>
      <c r="C114" s="71"/>
      <c r="D114" s="71"/>
      <c r="E114" s="71"/>
      <c r="F114" s="71"/>
      <c r="G114" s="72"/>
      <c r="H114" s="38"/>
      <c r="I114" s="1"/>
      <c r="J114" s="1"/>
      <c r="K114" s="1"/>
      <c r="L114" s="1"/>
    </row>
    <row r="115" spans="2:12" ht="21" customHeight="1">
      <c r="B115" s="2"/>
      <c r="C115" s="71"/>
      <c r="D115" s="71"/>
      <c r="E115" s="71"/>
      <c r="F115" s="71"/>
      <c r="G115" s="72"/>
      <c r="H115" s="38"/>
      <c r="I115" s="1"/>
      <c r="J115" s="1"/>
      <c r="K115" s="1"/>
      <c r="L115" s="1"/>
    </row>
    <row r="116" spans="2:12" ht="21" customHeight="1">
      <c r="B116" s="2"/>
      <c r="C116" s="71"/>
      <c r="D116" s="71"/>
      <c r="E116" s="71"/>
      <c r="F116" s="71"/>
      <c r="G116" s="72"/>
      <c r="H116" s="38"/>
      <c r="I116" s="1"/>
      <c r="J116" s="1"/>
      <c r="K116" s="1"/>
      <c r="L116" s="1"/>
    </row>
    <row r="117" spans="2:12" ht="21" customHeight="1">
      <c r="B117" s="2"/>
      <c r="C117" s="71"/>
      <c r="D117" s="71"/>
      <c r="E117" s="71"/>
      <c r="F117" s="71"/>
      <c r="G117" s="72"/>
      <c r="H117" s="38"/>
      <c r="I117" s="1"/>
      <c r="J117" s="1"/>
      <c r="K117" s="1"/>
      <c r="L117" s="1"/>
    </row>
    <row r="118" spans="2:12" ht="21" customHeight="1">
      <c r="B118" s="2"/>
      <c r="C118" s="71"/>
      <c r="D118" s="71"/>
      <c r="E118" s="71"/>
      <c r="F118" s="71"/>
      <c r="G118" s="72"/>
      <c r="H118" s="38"/>
      <c r="I118" s="1"/>
      <c r="J118" s="1"/>
      <c r="K118" s="1"/>
      <c r="L118" s="1"/>
    </row>
    <row r="119" spans="2:12" ht="21" customHeight="1">
      <c r="B119" s="2"/>
      <c r="C119" s="71"/>
      <c r="D119" s="71"/>
      <c r="E119" s="71"/>
      <c r="F119" s="71"/>
      <c r="G119" s="72"/>
      <c r="H119" s="38"/>
      <c r="I119" s="1"/>
      <c r="J119" s="1"/>
      <c r="K119" s="1"/>
      <c r="L119" s="1"/>
    </row>
    <row r="120" spans="2:12" ht="21" customHeight="1">
      <c r="B120" s="2"/>
      <c r="C120" s="71"/>
      <c r="D120" s="71"/>
      <c r="E120" s="71"/>
      <c r="F120" s="71"/>
      <c r="G120" s="72"/>
      <c r="H120" s="38"/>
      <c r="I120" s="1"/>
      <c r="J120" s="1"/>
      <c r="K120" s="1"/>
      <c r="L120" s="1"/>
    </row>
    <row r="121" spans="2:12" ht="21" customHeight="1">
      <c r="B121" s="2"/>
      <c r="C121" s="71"/>
      <c r="D121" s="71"/>
      <c r="E121" s="71"/>
      <c r="F121" s="71"/>
      <c r="G121" s="72"/>
      <c r="H121" s="38"/>
      <c r="I121" s="1"/>
      <c r="J121" s="1"/>
      <c r="K121" s="1"/>
      <c r="L121" s="1"/>
    </row>
    <row r="122" spans="2:12" ht="21" customHeight="1">
      <c r="B122" s="2"/>
      <c r="C122" s="71"/>
      <c r="D122" s="71"/>
      <c r="E122" s="71"/>
      <c r="F122" s="71"/>
      <c r="G122" s="72"/>
      <c r="H122" s="38"/>
      <c r="I122" s="1"/>
      <c r="J122" s="1"/>
      <c r="K122" s="1"/>
      <c r="L122" s="1"/>
    </row>
    <row r="123" spans="2:12" ht="21" customHeight="1">
      <c r="B123" s="2"/>
      <c r="C123" s="71"/>
      <c r="D123" s="71"/>
      <c r="E123" s="71"/>
      <c r="F123" s="71"/>
      <c r="G123" s="72"/>
      <c r="H123" s="38"/>
      <c r="I123" s="1"/>
      <c r="J123" s="1"/>
      <c r="K123" s="1"/>
      <c r="L123" s="1"/>
    </row>
    <row r="124" spans="2:12" ht="21" customHeight="1">
      <c r="B124" s="2"/>
      <c r="C124" s="71"/>
      <c r="D124" s="71"/>
      <c r="E124" s="71"/>
      <c r="F124" s="71"/>
      <c r="G124" s="72"/>
      <c r="H124" s="38"/>
      <c r="I124" s="1"/>
      <c r="J124" s="1"/>
      <c r="K124" s="1"/>
      <c r="L124" s="1"/>
    </row>
    <row r="125" spans="2:12" ht="21" customHeight="1">
      <c r="B125" s="2"/>
      <c r="C125" s="71"/>
      <c r="D125" s="71"/>
      <c r="E125" s="71"/>
      <c r="F125" s="71"/>
      <c r="G125" s="72"/>
      <c r="H125" s="38"/>
      <c r="I125" s="1"/>
      <c r="J125" s="1"/>
      <c r="K125" s="1"/>
      <c r="L125" s="1"/>
    </row>
    <row r="126" spans="2:12" ht="21" customHeight="1">
      <c r="B126" s="2"/>
      <c r="C126" s="71"/>
      <c r="D126" s="71"/>
      <c r="E126" s="71"/>
      <c r="F126" s="71"/>
      <c r="G126" s="72"/>
      <c r="H126" s="38"/>
      <c r="I126" s="1"/>
      <c r="J126" s="1"/>
      <c r="K126" s="1"/>
      <c r="L126" s="1"/>
    </row>
    <row r="127" spans="2:12" ht="21" customHeight="1">
      <c r="B127" s="2"/>
      <c r="C127" s="71"/>
      <c r="D127" s="71"/>
      <c r="E127" s="71"/>
      <c r="F127" s="71"/>
      <c r="G127" s="72"/>
      <c r="H127" s="38"/>
      <c r="I127" s="1"/>
      <c r="J127" s="1"/>
      <c r="K127" s="1"/>
      <c r="L127" s="1"/>
    </row>
    <row r="128" spans="2:12" ht="21" customHeight="1">
      <c r="B128" s="2"/>
      <c r="C128" s="71"/>
      <c r="D128" s="71"/>
      <c r="E128" s="71"/>
      <c r="F128" s="71"/>
      <c r="G128" s="72"/>
      <c r="H128" s="38"/>
      <c r="I128" s="1"/>
      <c r="J128" s="1"/>
      <c r="K128" s="1"/>
      <c r="L128" s="1"/>
    </row>
    <row r="129" spans="2:12" ht="21" customHeight="1">
      <c r="B129" s="2"/>
      <c r="C129" s="71"/>
      <c r="D129" s="71"/>
      <c r="E129" s="71"/>
      <c r="F129" s="71"/>
      <c r="G129" s="72"/>
      <c r="H129" s="38"/>
      <c r="I129" s="1"/>
      <c r="J129" s="1"/>
      <c r="K129" s="1"/>
      <c r="L129" s="1"/>
    </row>
    <row r="130" spans="2:12" ht="21" customHeight="1">
      <c r="B130" s="2"/>
      <c r="C130" s="71"/>
      <c r="D130" s="71"/>
      <c r="E130" s="71"/>
      <c r="F130" s="71"/>
      <c r="G130" s="72"/>
      <c r="H130" s="38"/>
      <c r="I130" s="1"/>
      <c r="J130" s="1"/>
      <c r="K130" s="1"/>
      <c r="L130" s="1"/>
    </row>
    <row r="131" spans="2:12" ht="21" customHeight="1">
      <c r="B131" s="2"/>
      <c r="C131" s="71"/>
      <c r="D131" s="71"/>
      <c r="E131" s="71"/>
      <c r="F131" s="71"/>
      <c r="G131" s="72"/>
      <c r="H131" s="38"/>
      <c r="I131" s="1"/>
      <c r="J131" s="1"/>
      <c r="K131" s="1"/>
      <c r="L131" s="1"/>
    </row>
    <row r="132" spans="2:12" ht="21" customHeight="1">
      <c r="B132" s="2"/>
      <c r="C132" s="71"/>
      <c r="D132" s="71"/>
      <c r="E132" s="71"/>
      <c r="F132" s="71"/>
      <c r="G132" s="72"/>
      <c r="H132" s="38"/>
      <c r="I132" s="1"/>
      <c r="J132" s="1"/>
      <c r="K132" s="1"/>
      <c r="L132" s="1"/>
    </row>
    <row r="133" spans="2:12" ht="21" customHeight="1">
      <c r="B133" s="2"/>
      <c r="C133" s="71"/>
      <c r="D133" s="71"/>
      <c r="E133" s="71"/>
      <c r="F133" s="71"/>
      <c r="G133" s="72"/>
      <c r="H133" s="38"/>
      <c r="I133" s="1"/>
      <c r="J133" s="1"/>
      <c r="K133" s="1"/>
      <c r="L133" s="1"/>
    </row>
    <row r="134" spans="2:12" ht="21" customHeight="1">
      <c r="B134" s="2"/>
      <c r="C134" s="71"/>
      <c r="D134" s="71"/>
      <c r="E134" s="71"/>
      <c r="F134" s="71"/>
      <c r="G134" s="72"/>
      <c r="H134" s="38"/>
      <c r="I134" s="1"/>
      <c r="J134" s="1"/>
      <c r="K134" s="1"/>
      <c r="L134" s="1"/>
    </row>
    <row r="135" spans="2:12" ht="21" customHeight="1">
      <c r="B135" s="2"/>
      <c r="C135" s="71"/>
      <c r="D135" s="71"/>
      <c r="E135" s="71"/>
      <c r="F135" s="71"/>
      <c r="G135" s="72"/>
      <c r="H135" s="38"/>
      <c r="I135" s="1"/>
      <c r="J135" s="1"/>
      <c r="K135" s="1"/>
      <c r="L135" s="1"/>
    </row>
    <row r="136" spans="2:12" ht="21" customHeight="1">
      <c r="B136" s="2"/>
      <c r="C136" s="71"/>
      <c r="D136" s="71"/>
      <c r="E136" s="71"/>
      <c r="F136" s="71"/>
      <c r="G136" s="72"/>
      <c r="H136" s="38"/>
      <c r="I136" s="1"/>
      <c r="J136" s="1"/>
      <c r="K136" s="1"/>
      <c r="L136" s="1"/>
    </row>
    <row r="137" spans="2:12" ht="21" customHeight="1">
      <c r="B137" s="2"/>
      <c r="C137" s="71"/>
      <c r="D137" s="71"/>
      <c r="E137" s="71"/>
      <c r="F137" s="71"/>
      <c r="G137" s="72"/>
      <c r="H137" s="38"/>
      <c r="I137" s="1"/>
      <c r="J137" s="1"/>
      <c r="K137" s="1"/>
      <c r="L137" s="1"/>
    </row>
    <row r="138" spans="2:12" ht="21" customHeight="1">
      <c r="B138" s="2"/>
      <c r="C138" s="71"/>
      <c r="D138" s="71"/>
      <c r="E138" s="71"/>
      <c r="F138" s="71"/>
      <c r="G138" s="72"/>
      <c r="H138" s="38"/>
      <c r="I138" s="1"/>
      <c r="J138" s="1"/>
      <c r="K138" s="1"/>
      <c r="L138" s="1"/>
    </row>
    <row r="139" spans="2:12" ht="21" customHeight="1">
      <c r="B139" s="2"/>
      <c r="C139" s="71"/>
      <c r="D139" s="71"/>
      <c r="E139" s="71"/>
      <c r="F139" s="71"/>
      <c r="G139" s="72"/>
      <c r="H139" s="38"/>
      <c r="I139" s="1"/>
      <c r="J139" s="1"/>
      <c r="K139" s="1"/>
      <c r="L139" s="1"/>
    </row>
    <row r="140" spans="2:12" ht="21" customHeight="1">
      <c r="B140" s="2"/>
      <c r="C140" s="71"/>
      <c r="D140" s="71"/>
      <c r="E140" s="71"/>
      <c r="F140" s="71"/>
      <c r="G140" s="72"/>
      <c r="H140" s="38"/>
      <c r="I140" s="1"/>
      <c r="J140" s="1"/>
      <c r="K140" s="1"/>
      <c r="L140" s="1"/>
    </row>
    <row r="141" spans="2:12" ht="21" customHeight="1">
      <c r="B141" s="2"/>
      <c r="C141" s="71"/>
      <c r="D141" s="71"/>
      <c r="E141" s="71"/>
      <c r="F141" s="71"/>
      <c r="G141" s="72"/>
      <c r="H141" s="38"/>
      <c r="I141" s="1"/>
      <c r="J141" s="1"/>
      <c r="K141" s="1"/>
      <c r="L141" s="1"/>
    </row>
    <row r="142" spans="2:12" ht="21" customHeight="1">
      <c r="B142" s="2"/>
      <c r="C142" s="71"/>
      <c r="D142" s="71"/>
      <c r="E142" s="71"/>
      <c r="F142" s="71"/>
      <c r="G142" s="72"/>
      <c r="H142" s="38"/>
      <c r="I142" s="1"/>
      <c r="J142" s="1"/>
      <c r="K142" s="1"/>
      <c r="L142" s="1"/>
    </row>
    <row r="143" spans="2:12" ht="21" customHeight="1">
      <c r="B143" s="2"/>
      <c r="C143" s="71"/>
      <c r="D143" s="71"/>
      <c r="E143" s="71"/>
      <c r="F143" s="71"/>
      <c r="G143" s="72"/>
      <c r="H143" s="38"/>
      <c r="I143" s="1"/>
      <c r="J143" s="1"/>
      <c r="K143" s="1"/>
      <c r="L143" s="1"/>
    </row>
    <row r="144" spans="2:12" ht="21" customHeight="1">
      <c r="B144" s="2"/>
      <c r="C144" s="71"/>
      <c r="D144" s="71"/>
      <c r="E144" s="71"/>
      <c r="F144" s="71"/>
      <c r="G144" s="72"/>
      <c r="H144" s="38"/>
      <c r="I144" s="1"/>
      <c r="J144" s="1"/>
      <c r="K144" s="1"/>
      <c r="L144" s="1"/>
    </row>
    <row r="145" spans="2:12" ht="21" customHeight="1">
      <c r="B145" s="2"/>
      <c r="C145" s="71"/>
      <c r="D145" s="71"/>
      <c r="E145" s="71"/>
      <c r="F145" s="71"/>
      <c r="G145" s="72"/>
      <c r="H145" s="38"/>
      <c r="I145" s="1"/>
      <c r="J145" s="1"/>
      <c r="K145" s="1"/>
      <c r="L145" s="1"/>
    </row>
  </sheetData>
  <mergeCells count="21">
    <mergeCell ref="F48:G48"/>
    <mergeCell ref="C49:G49"/>
    <mergeCell ref="C42:H42"/>
    <mergeCell ref="B43:I43"/>
    <mergeCell ref="C44:H44"/>
    <mergeCell ref="F45:H45"/>
    <mergeCell ref="F46:G46"/>
    <mergeCell ref="F47:G47"/>
    <mergeCell ref="C41:H41"/>
    <mergeCell ref="C1:H1"/>
    <mergeCell ref="C12:H12"/>
    <mergeCell ref="C23:H23"/>
    <mergeCell ref="C24:H24"/>
    <mergeCell ref="B25:I25"/>
    <mergeCell ref="C26:H26"/>
    <mergeCell ref="A5:B5"/>
    <mergeCell ref="F27:H27"/>
    <mergeCell ref="F28:G28"/>
    <mergeCell ref="F30:G30"/>
    <mergeCell ref="C31:G31"/>
    <mergeCell ref="C32:H32"/>
  </mergeCells>
  <conditionalFormatting sqref="G21">
    <cfRule type="expression" dxfId="7" priority="3">
      <formula>"""LOSE"""</formula>
    </cfRule>
    <cfRule type="expression" dxfId="6" priority="4">
      <formula>"WIN"</formula>
    </cfRule>
  </conditionalFormatting>
  <conditionalFormatting sqref="G40">
    <cfRule type="expression" dxfId="5" priority="1">
      <formula>"""LOSE"""</formula>
    </cfRule>
    <cfRule type="expression" dxfId="4" priority="2">
      <formula>"WIN"</formula>
    </cfRule>
  </conditionalFormatting>
  <dataValidations count="1">
    <dataValidation type="list" allowBlank="1" showInputMessage="1" showErrorMessage="1" sqref="G21 G40">
      <formula1>"WIN,LOSE"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8"/>
  <sheetViews>
    <sheetView tabSelected="1" zoomScale="140" zoomScaleNormal="140" workbookViewId="0">
      <selection activeCell="I7" sqref="I7"/>
    </sheetView>
  </sheetViews>
  <sheetFormatPr defaultColWidth="8" defaultRowHeight="15.75" customHeight="1"/>
  <cols>
    <col min="1" max="3" width="8" style="1"/>
    <col min="8" max="9" width="12.625" customWidth="1"/>
    <col min="10" max="11" width="5.875" customWidth="1"/>
    <col min="12" max="12" width="10.25" customWidth="1"/>
    <col min="13" max="13" width="10.875" customWidth="1"/>
    <col min="14" max="14" width="6.75" customWidth="1"/>
    <col min="15" max="15" width="6.625" customWidth="1"/>
    <col min="16" max="16" width="11.75" customWidth="1"/>
    <col min="17" max="17" width="11.375" customWidth="1"/>
  </cols>
  <sheetData>
    <row r="1" spans="3:48" ht="24.75" customHeight="1">
      <c r="C1" s="149" t="s">
        <v>0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3:48" ht="24.75" customHeight="1">
      <c r="D2" s="1"/>
      <c r="E2" s="1"/>
      <c r="F2" s="1"/>
      <c r="G2" s="2"/>
      <c r="H2" s="3" t="s">
        <v>1</v>
      </c>
      <c r="I2" s="3"/>
      <c r="J2" s="4"/>
      <c r="K2" s="5" t="s">
        <v>2</v>
      </c>
      <c r="M2" s="1"/>
      <c r="N2" s="1"/>
      <c r="O2" s="1"/>
      <c r="P2" s="6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3:48" ht="15.75" customHeight="1" thickBot="1">
      <c r="D3" s="167" t="s">
        <v>99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3:48" ht="15.75" customHeight="1" thickBot="1">
      <c r="E4" s="1"/>
      <c r="F4" s="1"/>
      <c r="G4" s="2"/>
      <c r="H4" s="194" t="s">
        <v>89</v>
      </c>
      <c r="I4" s="219">
        <v>1</v>
      </c>
      <c r="J4" s="1"/>
      <c r="K4" s="1"/>
      <c r="L4" s="1"/>
      <c r="M4" s="195" t="s">
        <v>67</v>
      </c>
      <c r="N4" s="195"/>
      <c r="O4" s="196"/>
      <c r="P4" s="205" t="s">
        <v>56</v>
      </c>
      <c r="Q4" s="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3:48" ht="15.75" customHeight="1">
      <c r="D5" s="1"/>
      <c r="E5" s="1"/>
      <c r="F5" s="1"/>
      <c r="G5" s="197"/>
      <c r="H5" s="198" t="s">
        <v>4</v>
      </c>
      <c r="I5" s="9">
        <v>2.97</v>
      </c>
      <c r="J5" s="1"/>
      <c r="K5" s="1"/>
      <c r="L5" s="1"/>
      <c r="M5" s="174"/>
      <c r="N5" s="197"/>
      <c r="O5" s="201" t="s">
        <v>68</v>
      </c>
      <c r="P5" s="11">
        <v>3.1</v>
      </c>
      <c r="Q5" s="1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3:48" ht="15.75" customHeight="1">
      <c r="D6" s="1"/>
      <c r="E6" s="1"/>
      <c r="F6" s="1"/>
      <c r="G6" s="197"/>
      <c r="H6" s="198" t="s">
        <v>8</v>
      </c>
      <c r="I6" s="73">
        <v>15</v>
      </c>
      <c r="J6" s="1"/>
      <c r="K6" s="1"/>
      <c r="L6" s="1"/>
      <c r="M6" s="174"/>
      <c r="N6" s="197"/>
      <c r="O6" s="201" t="s">
        <v>7</v>
      </c>
      <c r="P6" s="13">
        <f>I6*(((I7-I12)/I6)-1)/(P5-1)</f>
        <v>17.642857142857146</v>
      </c>
      <c r="Q6" s="1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3:48" ht="15.75" customHeight="1">
      <c r="D7" s="1"/>
      <c r="E7" s="1"/>
      <c r="F7" s="74"/>
      <c r="G7" s="197"/>
      <c r="H7" s="198" t="s">
        <v>47</v>
      </c>
      <c r="I7" s="17">
        <f>(I6*(I5))+P9</f>
        <v>54.550000000000004</v>
      </c>
      <c r="J7" s="1"/>
      <c r="K7" s="1"/>
      <c r="L7" s="1"/>
      <c r="M7" s="174"/>
      <c r="N7" s="197"/>
      <c r="O7" s="201" t="s">
        <v>9</v>
      </c>
      <c r="P7" s="15">
        <f>P6*(1-I10)</f>
        <v>16.848928571428573</v>
      </c>
      <c r="Q7" s="1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3:48" ht="15.75" customHeight="1">
      <c r="D8" s="1"/>
      <c r="E8" s="1"/>
      <c r="F8" s="1"/>
      <c r="G8" s="197"/>
      <c r="H8" s="199" t="s">
        <v>12</v>
      </c>
      <c r="I8" s="21">
        <f>I6*I5</f>
        <v>44.550000000000004</v>
      </c>
      <c r="J8" s="1"/>
      <c r="K8" s="1"/>
      <c r="L8" s="1"/>
      <c r="M8" s="174"/>
      <c r="N8" s="197"/>
      <c r="O8" s="200" t="s">
        <v>11</v>
      </c>
      <c r="P8" s="19">
        <f>P6*(P5-1)</f>
        <v>37.050000000000011</v>
      </c>
      <c r="Q8" s="1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3:48" ht="15.75" customHeight="1">
      <c r="D9" s="1"/>
      <c r="E9" s="1"/>
      <c r="F9" s="1"/>
      <c r="G9" s="197"/>
      <c r="H9" s="200" t="s">
        <v>13</v>
      </c>
      <c r="I9" s="23">
        <f>I7-I8</f>
        <v>10</v>
      </c>
      <c r="J9" s="1"/>
      <c r="K9" s="1"/>
      <c r="L9" s="1"/>
      <c r="M9" s="174"/>
      <c r="N9" s="197"/>
      <c r="O9" s="202" t="s">
        <v>87</v>
      </c>
      <c r="P9" s="110">
        <f>IFERROR('.'!CA12,0)</f>
        <v>10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3:48" ht="15.75" customHeight="1">
      <c r="D10" s="1"/>
      <c r="E10" s="1"/>
      <c r="F10" s="1"/>
      <c r="G10" s="197"/>
      <c r="H10" s="201" t="s">
        <v>15</v>
      </c>
      <c r="I10" s="27">
        <f>VLOOKUP(P4,'.'!BM2:BN4,2,FALSE)</f>
        <v>4.4999999999999998E-2</v>
      </c>
      <c r="J10" s="1"/>
      <c r="K10" s="1"/>
      <c r="L10" s="1"/>
      <c r="M10" s="174"/>
      <c r="N10" s="197"/>
      <c r="O10" s="200" t="s">
        <v>16</v>
      </c>
      <c r="P10" s="28">
        <f>P7-I6</f>
        <v>1.8489285714285728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3:48" ht="15.75" customHeight="1">
      <c r="D11" s="1"/>
      <c r="E11" s="1"/>
      <c r="F11" s="1"/>
      <c r="G11" s="197"/>
      <c r="H11" s="201" t="s">
        <v>48</v>
      </c>
      <c r="I11" s="31">
        <v>0.75</v>
      </c>
      <c r="J11" s="1"/>
      <c r="K11" s="1"/>
      <c r="L11" s="1"/>
      <c r="M11" s="174"/>
      <c r="N11" s="197"/>
      <c r="O11" s="201" t="s">
        <v>86</v>
      </c>
      <c r="P11" s="103">
        <f>P10/I6</f>
        <v>0.12326190476190485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3:48" ht="15.75" customHeight="1">
      <c r="D12" s="203" t="s">
        <v>109</v>
      </c>
      <c r="E12" s="203"/>
      <c r="F12" s="203"/>
      <c r="G12" s="203"/>
      <c r="H12" s="203"/>
      <c r="I12" s="204">
        <f>I9*(1-I11)</f>
        <v>2.5</v>
      </c>
      <c r="J12" s="1"/>
      <c r="K12" s="1"/>
      <c r="L12" s="1"/>
      <c r="M12" s="174"/>
      <c r="N12" s="174"/>
      <c r="O12" s="201" t="s">
        <v>88</v>
      </c>
      <c r="P12" s="97">
        <f>((ROUND((I5/(P5-I10))*100,2)-ROUND((I5/(P5-I10))*100,2)*I10))/100</f>
        <v>0.92845100000000003</v>
      </c>
      <c r="Q12" s="168" t="str">
        <f>IF(P12&lt;P13,"QUOTE FUORI RATING MINIMO!!","")</f>
        <v/>
      </c>
      <c r="R12" s="169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3:48" ht="15.75" customHeight="1">
      <c r="D13" s="203"/>
      <c r="E13" s="203"/>
      <c r="F13" s="203"/>
      <c r="G13" s="203"/>
      <c r="H13" s="203"/>
      <c r="I13" s="204"/>
      <c r="J13" s="1"/>
      <c r="K13" s="1"/>
      <c r="L13" s="1"/>
      <c r="M13" s="174"/>
      <c r="N13" s="174"/>
      <c r="O13" s="201" t="s">
        <v>85</v>
      </c>
      <c r="P13" s="99">
        <f>IF('.'!CA11=1,'.'!CA8,'.'!CA10)</f>
        <v>0.86</v>
      </c>
      <c r="Q13" s="168"/>
      <c r="R13" s="169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3:48" ht="20.25" customHeight="1">
      <c r="C14" s="170" t="str">
        <f>IF(P9=0,"ATTENZIONE: IMPORTO PUNTATA FUORI RANGE!!! PUOI PUNTARE SOLO MULTIPLI DI 5 EURO DA UN MINIMO DI "&amp;'.'!CA13&amp;" EURO AD UN MASSIMO DI "&amp;'.'!CA14&amp;" EURO SUL SEGNO SCELTO "&amp;I4,"")</f>
        <v/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3:48" ht="6" customHeight="1" thickBot="1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3:48" ht="39.75" customHeight="1" thickBot="1">
      <c r="D16" s="112" t="s">
        <v>49</v>
      </c>
      <c r="E16" s="113" t="s">
        <v>50</v>
      </c>
      <c r="F16" s="114" t="s">
        <v>93</v>
      </c>
      <c r="G16" s="115" t="s">
        <v>94</v>
      </c>
      <c r="H16" s="119" t="s">
        <v>77</v>
      </c>
      <c r="I16" s="116" t="s">
        <v>78</v>
      </c>
      <c r="J16" s="165" t="s">
        <v>106</v>
      </c>
      <c r="K16" s="166"/>
      <c r="L16" s="117" t="s">
        <v>95</v>
      </c>
      <c r="M16" s="118" t="s">
        <v>96</v>
      </c>
      <c r="N16" s="165" t="s">
        <v>107</v>
      </c>
      <c r="O16" s="166"/>
      <c r="P16" s="119" t="s">
        <v>77</v>
      </c>
      <c r="Q16" s="120" t="s">
        <v>78</v>
      </c>
      <c r="R16" s="11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3:61" ht="15.75" customHeight="1" thickTop="1" thickBot="1">
      <c r="D17" s="182">
        <v>2.5</v>
      </c>
      <c r="E17" s="184">
        <v>3</v>
      </c>
      <c r="F17" s="121">
        <v>15</v>
      </c>
      <c r="G17" s="122">
        <v>40</v>
      </c>
      <c r="H17" s="211">
        <v>0.86</v>
      </c>
      <c r="I17" s="95" t="s">
        <v>80</v>
      </c>
      <c r="J17" s="186">
        <v>0.04</v>
      </c>
      <c r="K17" s="186">
        <v>0.19</v>
      </c>
      <c r="L17" s="121">
        <v>10</v>
      </c>
      <c r="M17" s="121">
        <v>25</v>
      </c>
      <c r="N17" s="189">
        <v>0.05</v>
      </c>
      <c r="O17" s="189">
        <v>0.2</v>
      </c>
      <c r="P17" s="123">
        <v>0.75</v>
      </c>
      <c r="Q17" s="191" t="s">
        <v>97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3:61" ht="15.75" customHeight="1" thickTop="1" thickBot="1">
      <c r="D18" s="182">
        <v>3.01</v>
      </c>
      <c r="E18" s="184">
        <v>4</v>
      </c>
      <c r="F18" s="121">
        <v>10</v>
      </c>
      <c r="G18" s="122">
        <v>50</v>
      </c>
      <c r="H18" s="211">
        <v>0.87</v>
      </c>
      <c r="I18" s="94" t="s">
        <v>79</v>
      </c>
      <c r="J18" s="186">
        <v>0.06</v>
      </c>
      <c r="K18" s="186">
        <v>0.2</v>
      </c>
      <c r="L18" s="121">
        <v>10</v>
      </c>
      <c r="M18" s="121">
        <v>20</v>
      </c>
      <c r="N18" s="189">
        <v>0.05</v>
      </c>
      <c r="O18" s="189">
        <v>0.26</v>
      </c>
      <c r="P18" s="123">
        <v>0.7</v>
      </c>
      <c r="Q18" s="192" t="s">
        <v>100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3:61" ht="15.75" customHeight="1" thickTop="1" thickBot="1">
      <c r="D19" s="182">
        <v>4.01</v>
      </c>
      <c r="E19" s="184">
        <v>5</v>
      </c>
      <c r="F19" s="121">
        <v>10</v>
      </c>
      <c r="G19" s="122">
        <v>40</v>
      </c>
      <c r="H19" s="211">
        <v>0.82</v>
      </c>
      <c r="I19" s="94" t="s">
        <v>81</v>
      </c>
      <c r="J19" s="187">
        <v>0.12</v>
      </c>
      <c r="K19" s="187">
        <v>0.3</v>
      </c>
      <c r="L19" s="121">
        <v>10</v>
      </c>
      <c r="M19" s="121">
        <v>20</v>
      </c>
      <c r="N19" s="189">
        <v>0.1</v>
      </c>
      <c r="O19" s="189">
        <v>0.33</v>
      </c>
      <c r="P19" s="123">
        <v>0.61</v>
      </c>
      <c r="Q19" s="191" t="s">
        <v>98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3:61" ht="15.75" customHeight="1" thickTop="1" thickBot="1">
      <c r="D20" s="182">
        <v>5.01</v>
      </c>
      <c r="E20" s="184">
        <v>5.5</v>
      </c>
      <c r="F20" s="121">
        <v>5</v>
      </c>
      <c r="G20" s="122">
        <v>25</v>
      </c>
      <c r="H20" s="211">
        <v>0.75</v>
      </c>
      <c r="I20" s="94" t="s">
        <v>82</v>
      </c>
      <c r="J20" s="187">
        <v>0.12</v>
      </c>
      <c r="K20" s="187">
        <v>0.35</v>
      </c>
      <c r="L20" s="121">
        <v>5</v>
      </c>
      <c r="M20" s="121">
        <v>10</v>
      </c>
      <c r="N20" s="189">
        <v>0.1</v>
      </c>
      <c r="O20" s="189">
        <v>0.4</v>
      </c>
      <c r="P20" s="123">
        <v>0.56999999999999995</v>
      </c>
      <c r="Q20" s="191" t="s">
        <v>110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3:61" ht="15.75" customHeight="1" thickTop="1" thickBot="1">
      <c r="D21" s="182">
        <v>5.51</v>
      </c>
      <c r="E21" s="184">
        <v>6</v>
      </c>
      <c r="F21" s="121">
        <v>5</v>
      </c>
      <c r="G21" s="122">
        <v>20</v>
      </c>
      <c r="H21" s="211">
        <v>0.72</v>
      </c>
      <c r="I21" s="94" t="s">
        <v>91</v>
      </c>
      <c r="J21" s="187">
        <v>0.14000000000000001</v>
      </c>
      <c r="K21" s="187">
        <v>0.38</v>
      </c>
      <c r="L21" s="121">
        <v>5</v>
      </c>
      <c r="M21" s="121">
        <v>10</v>
      </c>
      <c r="N21" s="189">
        <v>0.2</v>
      </c>
      <c r="O21" s="189">
        <v>0.4</v>
      </c>
      <c r="P21" s="123">
        <v>0.54</v>
      </c>
      <c r="Q21" s="192" t="s">
        <v>103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3:61" ht="15.75" customHeight="1" thickTop="1" thickBot="1">
      <c r="D22" s="183">
        <v>6.01</v>
      </c>
      <c r="E22" s="185">
        <v>7</v>
      </c>
      <c r="F22" s="124">
        <v>5</v>
      </c>
      <c r="G22" s="125">
        <v>15</v>
      </c>
      <c r="H22" s="212">
        <v>0.67</v>
      </c>
      <c r="I22" s="126" t="s">
        <v>90</v>
      </c>
      <c r="J22" s="188">
        <v>0.16</v>
      </c>
      <c r="K22" s="188">
        <v>0.43</v>
      </c>
      <c r="L22" s="124">
        <v>5</v>
      </c>
      <c r="M22" s="124">
        <v>10</v>
      </c>
      <c r="N22" s="190">
        <v>0.2</v>
      </c>
      <c r="O22" s="190">
        <v>0.4</v>
      </c>
      <c r="P22" s="127">
        <v>0.54</v>
      </c>
      <c r="Q22" s="193" t="s">
        <v>103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3:61" ht="15.75" customHeight="1">
      <c r="E23" s="208"/>
      <c r="F23" s="213" t="s">
        <v>111</v>
      </c>
      <c r="G23" s="214"/>
      <c r="H23" s="215"/>
      <c r="I23" s="216"/>
      <c r="J23" s="217"/>
      <c r="K23" s="217"/>
      <c r="L23" s="218"/>
      <c r="M23" s="210">
        <v>5</v>
      </c>
      <c r="N23" s="187">
        <f>1/M23</f>
        <v>0.2</v>
      </c>
      <c r="O23" s="189"/>
      <c r="P23" s="209"/>
      <c r="Q23" s="20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3:61" ht="47.25" customHeight="1">
      <c r="C24" s="206" t="s">
        <v>112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3:61" ht="23.25" customHeight="1">
      <c r="D25" s="150" t="s">
        <v>19</v>
      </c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3:61" ht="15.75" customHeight="1">
      <c r="D26" s="1"/>
      <c r="E26" s="1"/>
      <c r="F26" s="2"/>
      <c r="G26" s="36"/>
      <c r="H26" s="36"/>
      <c r="I26" s="1"/>
      <c r="J26" s="37"/>
      <c r="K26" s="37"/>
      <c r="L26" s="3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3:61" ht="15.75" customHeight="1">
      <c r="D27" s="1"/>
      <c r="E27" s="1"/>
      <c r="F27" s="1"/>
      <c r="G27" s="2"/>
      <c r="H27" s="8" t="s">
        <v>4</v>
      </c>
      <c r="I27" s="9">
        <v>6.15</v>
      </c>
      <c r="J27" s="1"/>
      <c r="K27" s="1"/>
      <c r="L27" s="1"/>
      <c r="M27" s="1"/>
      <c r="N27" s="1"/>
      <c r="O27" s="1"/>
      <c r="P27" s="10" t="s">
        <v>5</v>
      </c>
      <c r="Q27" s="9">
        <v>7.2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3:61" ht="15.75" customHeight="1">
      <c r="D28" s="1"/>
      <c r="E28" s="1"/>
      <c r="F28" s="1"/>
      <c r="G28" s="2"/>
      <c r="H28" s="8" t="s">
        <v>8</v>
      </c>
      <c r="I28" s="9">
        <f>$P$9/2</f>
        <v>5</v>
      </c>
      <c r="J28" s="1"/>
      <c r="K28" s="1"/>
      <c r="L28" s="1"/>
      <c r="M28" s="1"/>
      <c r="N28" s="1"/>
      <c r="O28" s="1"/>
      <c r="P28" s="10" t="s">
        <v>7</v>
      </c>
      <c r="Q28" s="43">
        <f>I34/(Q27-I32)</f>
        <v>11.180992313067785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3:61" ht="15.75" customHeight="1">
      <c r="D29" s="1"/>
      <c r="E29" s="1"/>
      <c r="F29" s="1"/>
      <c r="G29" s="2"/>
      <c r="H29" s="20"/>
      <c r="I29" s="45"/>
      <c r="J29" s="1"/>
      <c r="K29" s="1"/>
      <c r="L29" s="1"/>
      <c r="M29" s="1"/>
      <c r="N29" s="1"/>
      <c r="O29" s="1"/>
      <c r="P29" s="14" t="s">
        <v>9</v>
      </c>
      <c r="Q29" s="47">
        <f>Q28*(1-I32)</f>
        <v>10.677847658979735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3:61" ht="15.75" customHeight="1">
      <c r="D30" s="1"/>
      <c r="E30" s="1"/>
      <c r="F30" s="1"/>
      <c r="G30" s="2"/>
      <c r="H30" s="20" t="s">
        <v>20</v>
      </c>
      <c r="I30" s="45">
        <f>IF(I28*I27&gt;150,150,I28*I27)</f>
        <v>30.75</v>
      </c>
      <c r="J30" s="1"/>
      <c r="K30" s="1"/>
      <c r="L30" s="1"/>
      <c r="M30" s="1"/>
      <c r="N30" s="1"/>
      <c r="O30" s="1"/>
      <c r="P30" s="18" t="s">
        <v>11</v>
      </c>
      <c r="Q30" s="48">
        <f>(Q28*(Q27-1))</f>
        <v>69.322152341020271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3:61" ht="15.75" customHeight="1">
      <c r="D31" s="1"/>
      <c r="E31" s="1"/>
      <c r="F31" s="1"/>
      <c r="G31" s="2"/>
      <c r="H31" s="10" t="s">
        <v>21</v>
      </c>
      <c r="I31" s="49"/>
      <c r="J31" s="1"/>
      <c r="K31" s="1"/>
      <c r="L31" s="1"/>
      <c r="M31" s="1"/>
      <c r="N31" s="1"/>
      <c r="O31" s="1"/>
      <c r="P31" s="50"/>
      <c r="Q31" s="50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3:61" ht="15.75" customHeight="1">
      <c r="D32" s="1"/>
      <c r="E32" s="1"/>
      <c r="F32" s="1"/>
      <c r="G32" s="2"/>
      <c r="H32" s="10" t="s">
        <v>15</v>
      </c>
      <c r="I32" s="27">
        <v>4.4999999999999998E-2</v>
      </c>
      <c r="J32" s="1"/>
      <c r="K32" s="1"/>
      <c r="L32" s="1"/>
      <c r="M32" s="1"/>
      <c r="N32" s="1"/>
      <c r="O32" s="1"/>
      <c r="P32" s="18" t="s">
        <v>22</v>
      </c>
      <c r="Q32" s="51">
        <f>IF(Q34="WIN",I30,IF(Q34="LOSE",0))</f>
        <v>30.75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3:61" ht="15.75" customHeight="1">
      <c r="D33" s="1"/>
      <c r="E33" s="1"/>
      <c r="F33" s="1"/>
      <c r="G33" s="2"/>
      <c r="H33" s="52" t="s">
        <v>23</v>
      </c>
      <c r="I33" s="53">
        <v>80</v>
      </c>
      <c r="J33" s="1"/>
      <c r="K33" s="1"/>
      <c r="L33" s="1"/>
      <c r="M33" s="1"/>
      <c r="N33" s="1"/>
      <c r="O33" s="1"/>
      <c r="P33" s="18" t="s">
        <v>16</v>
      </c>
      <c r="Q33" s="54">
        <f>IF(Q34="WIN",-Q30,IF(Q34="LOSE",Q29))</f>
        <v>-69.322152341020271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3:61" ht="15.75" customHeight="1">
      <c r="D34" s="1"/>
      <c r="E34" s="1"/>
      <c r="F34" s="1"/>
      <c r="G34" s="2"/>
      <c r="H34" s="52" t="s">
        <v>24</v>
      </c>
      <c r="I34" s="23">
        <f>IF(I30&lt;150,I33,150)</f>
        <v>80</v>
      </c>
      <c r="J34" s="1"/>
      <c r="K34" s="1"/>
      <c r="L34" s="1"/>
      <c r="M34" s="1"/>
      <c r="N34" s="1"/>
      <c r="O34" s="1"/>
      <c r="P34" s="18" t="s">
        <v>25</v>
      </c>
      <c r="Q34" s="55" t="s">
        <v>108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3:61" ht="15.75" customHeight="1">
      <c r="D35" s="1"/>
      <c r="E35" s="1"/>
      <c r="F35" s="2"/>
      <c r="G35" s="52"/>
      <c r="H35" s="23"/>
      <c r="I35" s="1"/>
      <c r="J35" s="18"/>
      <c r="K35" s="54"/>
      <c r="L35" s="3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3:61" ht="15.75" customHeight="1">
      <c r="D36" s="1"/>
      <c r="E36" s="2"/>
      <c r="F36" s="141" t="s">
        <v>27</v>
      </c>
      <c r="G36" s="141"/>
      <c r="H36" s="141"/>
      <c r="I36" s="141"/>
      <c r="J36" s="141"/>
      <c r="K36" s="14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3:61" ht="15.75" customHeight="1">
      <c r="D37" s="152" t="s">
        <v>28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3:61" ht="4.5" customHeight="1">
      <c r="D38" s="1"/>
      <c r="E38" s="153"/>
      <c r="F38" s="153"/>
      <c r="G38" s="153"/>
      <c r="H38" s="153"/>
      <c r="I38" s="153"/>
      <c r="J38" s="153"/>
      <c r="K38" s="153"/>
      <c r="L38" s="15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3:61" ht="15.75" customHeight="1">
      <c r="D39" s="154" t="s">
        <v>29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3:61" ht="15.75" customHeight="1">
      <c r="D40" s="1"/>
      <c r="E40" s="2"/>
      <c r="F40" s="3" t="s">
        <v>1</v>
      </c>
      <c r="G40" s="3"/>
      <c r="H40" s="4"/>
      <c r="J40" s="1"/>
      <c r="K40" s="1"/>
      <c r="L40" s="1"/>
      <c r="M40" s="156" t="s">
        <v>2</v>
      </c>
      <c r="N40" s="156"/>
      <c r="O40" s="156"/>
      <c r="P40" s="156"/>
      <c r="Q40" s="15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3:61" ht="15.75" customHeight="1">
      <c r="C41" s="174"/>
      <c r="D41" s="175" t="s">
        <v>30</v>
      </c>
      <c r="E41" s="175"/>
      <c r="F41" s="175"/>
      <c r="G41" s="175"/>
      <c r="H41" s="175"/>
      <c r="I41" s="57">
        <f>I8-I6</f>
        <v>29.550000000000004</v>
      </c>
      <c r="J41" s="1"/>
      <c r="K41" s="1"/>
      <c r="L41" s="1"/>
      <c r="M41" s="157" t="s">
        <v>31</v>
      </c>
      <c r="N41" s="157"/>
      <c r="O41" s="157"/>
      <c r="P41" s="157"/>
      <c r="Q41" s="60">
        <f>-P8</f>
        <v>-37.050000000000011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3:61" ht="15.75" customHeight="1">
      <c r="C42" s="175" t="s">
        <v>32</v>
      </c>
      <c r="D42" s="175"/>
      <c r="E42" s="175"/>
      <c r="F42" s="175"/>
      <c r="G42" s="175"/>
      <c r="H42" s="175"/>
      <c r="I42" s="57">
        <f>Q32</f>
        <v>30.75</v>
      </c>
      <c r="J42" s="163" t="s">
        <v>33</v>
      </c>
      <c r="K42" s="163"/>
      <c r="L42" s="163"/>
      <c r="M42" s="163"/>
      <c r="N42" s="163"/>
      <c r="O42" s="163"/>
      <c r="P42" s="163"/>
      <c r="Q42" s="60">
        <f>Q33</f>
        <v>-69.322152341020271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3:61" ht="15.75" customHeight="1">
      <c r="C43" s="176" t="s">
        <v>34</v>
      </c>
      <c r="D43" s="176"/>
      <c r="E43" s="176"/>
      <c r="F43" s="176"/>
      <c r="G43" s="176"/>
      <c r="H43" s="176"/>
      <c r="I43" s="63">
        <f>SUM(I41:I42)</f>
        <v>60.300000000000004</v>
      </c>
      <c r="J43" s="164" t="s">
        <v>35</v>
      </c>
      <c r="K43" s="164"/>
      <c r="L43" s="164"/>
      <c r="M43" s="164"/>
      <c r="N43" s="164"/>
      <c r="O43" s="164"/>
      <c r="P43" s="164"/>
      <c r="Q43" s="64">
        <f>SUM(Q41:Q42)</f>
        <v>-106.37215234102028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3:61" ht="23.25" customHeight="1">
      <c r="D44" s="159" t="s">
        <v>36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1"/>
      <c r="Q44" s="143">
        <f>I43+Q43</f>
        <v>-46.072152341020278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3:61" ht="24.75" customHeight="1">
      <c r="D45" s="149" t="s">
        <v>37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3:61" ht="15.75" customHeight="1">
      <c r="D46" s="1"/>
      <c r="E46" s="1"/>
      <c r="F46" s="1"/>
      <c r="G46" s="2"/>
      <c r="H46" s="8" t="s">
        <v>4</v>
      </c>
      <c r="I46" s="9">
        <v>6</v>
      </c>
      <c r="J46" s="1"/>
      <c r="K46" s="1"/>
      <c r="L46" s="1"/>
      <c r="M46" s="66"/>
      <c r="N46" s="1"/>
      <c r="O46" s="10" t="s">
        <v>5</v>
      </c>
      <c r="P46" s="9">
        <v>6.8</v>
      </c>
      <c r="Q46" s="38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3:61" ht="15.75" customHeight="1">
      <c r="D47" s="1"/>
      <c r="E47" s="1"/>
      <c r="F47" s="1"/>
      <c r="G47" s="2"/>
      <c r="H47" s="8" t="s">
        <v>8</v>
      </c>
      <c r="I47" s="9">
        <f>$P$9/2</f>
        <v>5</v>
      </c>
      <c r="J47" s="1"/>
      <c r="K47" s="1"/>
      <c r="L47" s="144"/>
      <c r="M47" s="1"/>
      <c r="N47" s="1"/>
      <c r="O47" s="10" t="s">
        <v>7</v>
      </c>
      <c r="P47" s="43">
        <f>I52/(P46-I51)</f>
        <v>17.65358993338268</v>
      </c>
      <c r="Q47" s="177" t="str">
        <f>IF(P47=0,"CAP raggiunto","")</f>
        <v/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3:61" ht="15.75" customHeight="1">
      <c r="D48" s="1"/>
      <c r="E48" s="1"/>
      <c r="F48" s="1"/>
      <c r="G48" s="2"/>
      <c r="H48" s="20"/>
      <c r="I48" s="45"/>
      <c r="J48" s="1"/>
      <c r="K48" s="1"/>
      <c r="L48" s="1"/>
      <c r="M48" s="1"/>
      <c r="N48" s="1"/>
      <c r="O48" s="14" t="s">
        <v>9</v>
      </c>
      <c r="P48" s="47">
        <f>P47*(1-I51)</f>
        <v>16.85917838638046</v>
      </c>
      <c r="Q48" s="177" t="str">
        <f>IF(P47=0,"non bancare!","")</f>
        <v/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4:61" ht="15.75" customHeight="1">
      <c r="D49" s="1"/>
      <c r="E49" s="1"/>
      <c r="F49" s="1"/>
      <c r="G49" s="2"/>
      <c r="H49" s="20" t="s">
        <v>20</v>
      </c>
      <c r="I49" s="45">
        <f>IF(I47*I46&gt;150,150,I47*I46)</f>
        <v>30</v>
      </c>
      <c r="J49" s="1"/>
      <c r="K49" s="1"/>
      <c r="L49" s="19"/>
      <c r="M49" s="1"/>
      <c r="N49" s="1"/>
      <c r="O49" s="18" t="s">
        <v>11</v>
      </c>
      <c r="P49" s="48">
        <f>(P47*(P46-1))</f>
        <v>102.39082161361954</v>
      </c>
      <c r="Q49" s="38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4:61" ht="15.75" customHeight="1">
      <c r="D50" s="1"/>
      <c r="E50" s="1"/>
      <c r="F50" s="1"/>
      <c r="G50" s="2"/>
      <c r="H50" s="10" t="s">
        <v>21</v>
      </c>
      <c r="I50" s="49"/>
      <c r="J50" s="1"/>
      <c r="K50" s="1"/>
      <c r="L50" s="1"/>
      <c r="M50" s="1"/>
      <c r="N50" s="1"/>
      <c r="O50" s="50"/>
      <c r="P50" s="50"/>
      <c r="Q50" s="38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4:61" ht="15.75" customHeight="1">
      <c r="D51" s="1"/>
      <c r="E51" s="1"/>
      <c r="F51" s="1"/>
      <c r="G51" s="2"/>
      <c r="H51" s="10" t="s">
        <v>15</v>
      </c>
      <c r="I51" s="27">
        <v>4.4999999999999998E-2</v>
      </c>
      <c r="J51" s="1"/>
      <c r="K51" s="1"/>
      <c r="L51" s="1"/>
      <c r="M51" s="1"/>
      <c r="N51" s="1"/>
      <c r="O51" s="18" t="s">
        <v>22</v>
      </c>
      <c r="P51" s="51">
        <f>IF(P53="WIN",IF(I42&lt;&gt;0,150-I42,I49),IF(P53="LOSE",0))</f>
        <v>0</v>
      </c>
      <c r="Q51" s="38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4:61" ht="15.75" customHeight="1">
      <c r="F52" s="1"/>
      <c r="G52" s="2"/>
      <c r="H52" s="52" t="s">
        <v>24</v>
      </c>
      <c r="I52" s="69">
        <f>IF(Q34="LOSE",I49,150-I30)</f>
        <v>119.25</v>
      </c>
      <c r="L52" s="1"/>
      <c r="M52" s="1"/>
      <c r="N52" s="1"/>
      <c r="O52" s="18" t="s">
        <v>16</v>
      </c>
      <c r="P52" s="54">
        <f>IF(P53="WIN",-P49,IF(P53="LOSE",P48))</f>
        <v>16.85917838638046</v>
      </c>
      <c r="Q52" s="38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4:61" ht="15.75" customHeight="1">
      <c r="D53" s="1"/>
      <c r="E53" s="2"/>
      <c r="F53" s="52"/>
      <c r="G53" s="23"/>
      <c r="L53" s="1"/>
      <c r="M53" s="1"/>
      <c r="N53" s="1"/>
      <c r="O53" s="18" t="s">
        <v>25</v>
      </c>
      <c r="P53" s="55" t="s">
        <v>26</v>
      </c>
      <c r="Q53" s="38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4:61" ht="15.75" customHeight="1">
      <c r="D54" s="1"/>
      <c r="E54" s="2"/>
      <c r="F54" s="141" t="s">
        <v>27</v>
      </c>
      <c r="G54" s="141"/>
      <c r="H54" s="141"/>
      <c r="I54" s="141"/>
      <c r="J54" s="141"/>
      <c r="K54" s="14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4:61" ht="15.75" customHeight="1">
      <c r="D55" s="152" t="s">
        <v>28</v>
      </c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4:61" ht="15.75" customHeight="1">
      <c r="D56" s="1"/>
      <c r="E56" s="153"/>
      <c r="F56" s="153"/>
      <c r="G56" s="153"/>
      <c r="H56" s="153"/>
      <c r="I56" s="153"/>
      <c r="J56" s="153"/>
      <c r="K56" s="153"/>
      <c r="L56" s="15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4:61" ht="15.75" customHeight="1">
      <c r="D57" s="154" t="s">
        <v>38</v>
      </c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4:61" ht="15.75" customHeight="1">
      <c r="D58" s="1"/>
      <c r="E58" s="2"/>
      <c r="F58" s="1"/>
      <c r="G58" s="1"/>
      <c r="H58" s="3" t="s">
        <v>1</v>
      </c>
      <c r="I58" s="3"/>
      <c r="L58" s="1"/>
      <c r="M58" s="1"/>
      <c r="N58" s="145" t="s">
        <v>2</v>
      </c>
      <c r="O58" s="145"/>
      <c r="P58" s="145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4:61" ht="15.75" customHeight="1">
      <c r="D59" s="61" t="s">
        <v>39</v>
      </c>
      <c r="E59" s="179"/>
      <c r="F59" s="179"/>
      <c r="G59" s="179"/>
      <c r="H59" s="179"/>
      <c r="I59" s="179"/>
      <c r="J59" s="178">
        <f>I43</f>
        <v>60.300000000000004</v>
      </c>
      <c r="K59" s="178"/>
      <c r="L59" s="142" t="s">
        <v>40</v>
      </c>
      <c r="M59" s="142"/>
      <c r="N59" s="179"/>
      <c r="O59" s="179"/>
      <c r="P59" s="179"/>
      <c r="Q59" s="60">
        <f>Q43</f>
        <v>-106.37215234102028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4:61" ht="15.75" customHeight="1">
      <c r="D60" s="61" t="s">
        <v>41</v>
      </c>
      <c r="E60" s="179"/>
      <c r="F60" s="179"/>
      <c r="G60" s="179"/>
      <c r="H60" s="179"/>
      <c r="I60" s="179"/>
      <c r="J60" s="178">
        <f>P51</f>
        <v>0</v>
      </c>
      <c r="K60" s="178"/>
      <c r="L60" s="142" t="s">
        <v>42</v>
      </c>
      <c r="M60" s="142"/>
      <c r="N60" s="179"/>
      <c r="O60" s="179"/>
      <c r="P60" s="179"/>
      <c r="Q60" s="60">
        <f>P52</f>
        <v>16.85917838638046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4:61" ht="15.75" customHeight="1">
      <c r="D61" s="146" t="s">
        <v>34</v>
      </c>
      <c r="E61" s="179"/>
      <c r="F61" s="179"/>
      <c r="G61" s="179"/>
      <c r="H61" s="179"/>
      <c r="I61" s="179"/>
      <c r="J61" s="162">
        <f>SUM(K59:K60)</f>
        <v>0</v>
      </c>
      <c r="K61" s="162"/>
      <c r="L61" s="147" t="s">
        <v>35</v>
      </c>
      <c r="M61" s="147"/>
      <c r="N61" s="179"/>
      <c r="O61" s="179"/>
      <c r="P61" s="179"/>
      <c r="Q61" s="64">
        <f>SUM(Q59:Q60)</f>
        <v>-89.512973954639818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4:61" ht="6.75" customHeight="1">
      <c r="D62" s="1"/>
      <c r="E62" s="1"/>
      <c r="F62" s="1"/>
      <c r="G62" s="1"/>
      <c r="H62" s="1"/>
      <c r="I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4:61" ht="24" customHeight="1">
      <c r="D63" s="159" t="s">
        <v>43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61"/>
      <c r="P63" s="180">
        <f>J61+Q61</f>
        <v>-89.512973954639818</v>
      </c>
      <c r="Q63" s="18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4:61" ht="15.75" customHeight="1">
      <c r="D64" s="1"/>
      <c r="E64" s="2"/>
      <c r="F64" s="71"/>
      <c r="G64" s="71"/>
      <c r="H64" s="71"/>
      <c r="I64" s="71"/>
      <c r="J64" s="72"/>
      <c r="K64" s="3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4:61" ht="15.75" customHeight="1">
      <c r="D65" s="1"/>
      <c r="E65" s="2"/>
      <c r="F65" s="71"/>
      <c r="G65" s="71"/>
      <c r="H65" s="71"/>
      <c r="I65" s="71"/>
      <c r="J65" s="72"/>
      <c r="K65" s="3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4:61" ht="15.75" customHeight="1">
      <c r="D66" s="1"/>
      <c r="E66" s="2"/>
      <c r="F66" s="71"/>
      <c r="G66" s="71"/>
      <c r="H66" s="71"/>
      <c r="I66" s="71"/>
      <c r="J66" s="72"/>
      <c r="K66" s="3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4:61" ht="15.75" customHeight="1">
      <c r="D67" s="1"/>
      <c r="E67" s="2"/>
      <c r="F67" s="71"/>
      <c r="G67" s="71"/>
      <c r="H67" s="71"/>
      <c r="I67" s="71"/>
      <c r="J67" s="72"/>
      <c r="K67" s="3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4:61" ht="15.75" customHeight="1">
      <c r="D68" s="1"/>
      <c r="E68" s="2"/>
      <c r="F68" s="71"/>
      <c r="G68" s="71"/>
      <c r="H68" s="71"/>
      <c r="I68" s="71"/>
      <c r="J68" s="72"/>
      <c r="K68" s="3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4:61" ht="15.75" customHeight="1">
      <c r="E69" s="2"/>
      <c r="F69" s="71"/>
      <c r="G69" s="71"/>
      <c r="H69" s="71"/>
      <c r="I69" s="71"/>
      <c r="J69" s="72"/>
      <c r="K69" s="3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4:61" ht="15.75" customHeight="1">
      <c r="E70" s="2"/>
      <c r="F70" s="71"/>
      <c r="G70" s="71"/>
      <c r="H70" s="71"/>
      <c r="I70" s="71"/>
      <c r="J70" s="72"/>
      <c r="K70" s="3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4:61" ht="15.75" customHeight="1">
      <c r="E71" s="2"/>
      <c r="F71" s="71"/>
      <c r="G71" s="71"/>
      <c r="H71" s="71"/>
      <c r="I71" s="71"/>
      <c r="J71" s="72"/>
      <c r="K71" s="3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4:61" ht="15.75" customHeight="1">
      <c r="E72" s="2"/>
      <c r="F72" s="71"/>
      <c r="G72" s="71"/>
      <c r="H72" s="71"/>
      <c r="I72" s="71"/>
      <c r="J72" s="72"/>
      <c r="K72" s="3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4:61" ht="15.75" customHeight="1">
      <c r="E73" s="2"/>
      <c r="F73" s="71"/>
      <c r="G73" s="71"/>
      <c r="H73" s="71"/>
      <c r="I73" s="71"/>
      <c r="J73" s="72"/>
      <c r="K73" s="3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4:61" ht="15.75" customHeight="1">
      <c r="E74" s="2"/>
      <c r="F74" s="71"/>
      <c r="G74" s="71"/>
      <c r="H74" s="71"/>
      <c r="I74" s="71"/>
      <c r="J74" s="72"/>
      <c r="K74" s="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4:61" ht="15.75" customHeight="1">
      <c r="E75" s="2"/>
      <c r="F75" s="71"/>
      <c r="G75" s="71"/>
      <c r="H75" s="71"/>
      <c r="I75" s="71"/>
      <c r="J75" s="72"/>
      <c r="K75" s="3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4:61" ht="15.75" customHeight="1">
      <c r="E76" s="2"/>
      <c r="F76" s="71"/>
      <c r="G76" s="71"/>
      <c r="H76" s="71"/>
      <c r="I76" s="71"/>
      <c r="J76" s="72"/>
      <c r="K76" s="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4:61" ht="15.75" customHeight="1">
      <c r="E77" s="2"/>
      <c r="F77" s="71"/>
      <c r="G77" s="71"/>
      <c r="H77" s="71"/>
      <c r="I77" s="71"/>
      <c r="J77" s="72"/>
      <c r="K77" s="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4:61" ht="15.75" customHeight="1">
      <c r="E78" s="2"/>
      <c r="F78" s="71"/>
      <c r="G78" s="71"/>
      <c r="H78" s="71"/>
      <c r="I78" s="71"/>
      <c r="J78" s="72"/>
      <c r="K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4:61" ht="15.75" customHeight="1">
      <c r="E79" s="2"/>
      <c r="F79" s="71"/>
      <c r="G79" s="71"/>
      <c r="H79" s="71"/>
      <c r="I79" s="71"/>
      <c r="J79" s="72"/>
      <c r="K79" s="3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4:61" ht="15.75" customHeight="1">
      <c r="E80" s="2"/>
      <c r="F80" s="71"/>
      <c r="G80" s="71"/>
      <c r="H80" s="71"/>
      <c r="I80" s="71"/>
      <c r="J80" s="72"/>
      <c r="K80" s="3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5:49" ht="15.75" customHeight="1">
      <c r="E81" s="2"/>
      <c r="F81" s="71"/>
      <c r="G81" s="71"/>
      <c r="H81" s="71"/>
      <c r="I81" s="71"/>
      <c r="J81" s="72"/>
      <c r="K81" s="3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5:49" ht="15.75" customHeight="1">
      <c r="E82" s="2"/>
      <c r="F82" s="71"/>
      <c r="G82" s="71"/>
      <c r="H82" s="71"/>
      <c r="I82" s="71"/>
      <c r="J82" s="72"/>
      <c r="K82" s="3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5:49" ht="15.75" customHeight="1">
      <c r="E83" s="2"/>
      <c r="F83" s="71"/>
      <c r="G83" s="71"/>
      <c r="H83" s="71"/>
      <c r="I83" s="71"/>
      <c r="J83" s="72"/>
      <c r="K83" s="3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5:49" ht="15.75" customHeight="1">
      <c r="E84" s="2"/>
      <c r="F84" s="71"/>
      <c r="G84" s="71"/>
      <c r="H84" s="71"/>
      <c r="I84" s="71"/>
      <c r="J84" s="72"/>
      <c r="K84" s="3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5:49" ht="15.75" customHeight="1">
      <c r="E85" s="2"/>
      <c r="F85" s="71"/>
      <c r="G85" s="71"/>
      <c r="H85" s="71"/>
      <c r="I85" s="71"/>
      <c r="J85" s="72"/>
      <c r="K85" s="3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5:49" ht="15.75" customHeight="1">
      <c r="E86" s="2"/>
      <c r="F86" s="71"/>
      <c r="G86" s="71"/>
      <c r="H86" s="71"/>
      <c r="I86" s="71"/>
      <c r="J86" s="72"/>
      <c r="K86" s="3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5:49" ht="15.75" customHeight="1">
      <c r="E87" s="2"/>
      <c r="F87" s="71"/>
      <c r="G87" s="71"/>
      <c r="H87" s="71"/>
      <c r="I87" s="71"/>
      <c r="J87" s="72"/>
      <c r="K87" s="3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5:49" ht="15.75" customHeight="1">
      <c r="E88" s="2"/>
      <c r="F88" s="71"/>
      <c r="G88" s="71"/>
      <c r="H88" s="71"/>
      <c r="I88" s="71"/>
      <c r="J88" s="72"/>
      <c r="K88" s="3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5:49" ht="15.75" customHeight="1">
      <c r="E89" s="2"/>
      <c r="F89" s="71"/>
      <c r="G89" s="71"/>
      <c r="H89" s="71"/>
      <c r="I89" s="71"/>
      <c r="J89" s="72"/>
      <c r="K89" s="3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5:49" ht="15.75" customHeight="1">
      <c r="E90" s="2"/>
      <c r="F90" s="71"/>
      <c r="G90" s="71"/>
      <c r="H90" s="71"/>
      <c r="I90" s="71"/>
      <c r="J90" s="72"/>
      <c r="K90" s="3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5:49" ht="15.75" customHeight="1">
      <c r="E91" s="2"/>
      <c r="F91" s="71"/>
      <c r="G91" s="71"/>
      <c r="H91" s="71"/>
      <c r="I91" s="71"/>
      <c r="J91" s="72"/>
      <c r="K91" s="3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5:49" ht="15.75" customHeight="1">
      <c r="E92" s="2"/>
      <c r="F92" s="71"/>
      <c r="G92" s="71"/>
      <c r="H92" s="71"/>
      <c r="I92" s="71"/>
      <c r="J92" s="72"/>
      <c r="K92" s="3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5:49" ht="15.75" customHeight="1">
      <c r="E93" s="2"/>
      <c r="F93" s="71"/>
      <c r="G93" s="71"/>
      <c r="H93" s="71"/>
      <c r="I93" s="71"/>
      <c r="J93" s="72"/>
      <c r="K93" s="3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5:49" ht="15.75" customHeight="1">
      <c r="E94" s="2"/>
      <c r="F94" s="71"/>
      <c r="G94" s="71"/>
      <c r="H94" s="71"/>
      <c r="I94" s="71"/>
      <c r="J94" s="72"/>
      <c r="K94" s="3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5:49" ht="15.75" customHeight="1">
      <c r="E95" s="2"/>
      <c r="F95" s="71"/>
      <c r="G95" s="71"/>
      <c r="H95" s="71"/>
      <c r="I95" s="71"/>
      <c r="J95" s="72"/>
      <c r="K95" s="3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5:49" ht="15.75" customHeight="1">
      <c r="E96" s="2"/>
      <c r="F96" s="71"/>
      <c r="G96" s="71"/>
      <c r="H96" s="71"/>
      <c r="I96" s="71"/>
      <c r="J96" s="72"/>
      <c r="K96" s="3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5:49" ht="15.75" customHeight="1">
      <c r="E97" s="2"/>
      <c r="F97" s="71"/>
      <c r="G97" s="71"/>
      <c r="H97" s="71"/>
      <c r="I97" s="71"/>
      <c r="J97" s="72"/>
      <c r="K97" s="3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5:49" ht="15.75" customHeight="1">
      <c r="E98" s="2"/>
      <c r="F98" s="71"/>
      <c r="G98" s="71"/>
      <c r="H98" s="71"/>
      <c r="I98" s="71"/>
      <c r="J98" s="72"/>
      <c r="K98" s="3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5:49" ht="15.75" customHeight="1">
      <c r="E99" s="2"/>
      <c r="F99" s="71"/>
      <c r="G99" s="71"/>
      <c r="H99" s="71"/>
      <c r="I99" s="71"/>
      <c r="J99" s="72"/>
      <c r="K99" s="3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5:49" ht="15.75" customHeight="1">
      <c r="E100" s="2"/>
      <c r="F100" s="71"/>
      <c r="G100" s="71"/>
      <c r="H100" s="71"/>
      <c r="I100" s="71"/>
      <c r="J100" s="72"/>
      <c r="K100" s="3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5:49" ht="15.75" customHeight="1">
      <c r="E101" s="2"/>
      <c r="F101" s="71"/>
      <c r="G101" s="71"/>
      <c r="H101" s="71"/>
      <c r="I101" s="71"/>
      <c r="J101" s="72"/>
      <c r="K101" s="3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5:49" ht="15.75" customHeight="1">
      <c r="E102" s="2"/>
      <c r="F102" s="71"/>
      <c r="G102" s="71"/>
      <c r="H102" s="71"/>
      <c r="I102" s="71"/>
      <c r="J102" s="72"/>
      <c r="K102" s="3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5:49" ht="15.75" customHeight="1">
      <c r="E103" s="2"/>
      <c r="F103" s="71"/>
      <c r="G103" s="71"/>
      <c r="H103" s="71"/>
      <c r="I103" s="71"/>
      <c r="J103" s="72"/>
      <c r="K103" s="3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5:49" ht="15.75" customHeight="1">
      <c r="E104" s="2"/>
      <c r="F104" s="71"/>
      <c r="G104" s="71"/>
      <c r="H104" s="71"/>
      <c r="I104" s="71"/>
      <c r="J104" s="72"/>
      <c r="K104" s="3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5:49" ht="15.75" customHeight="1">
      <c r="E105" s="2"/>
      <c r="F105" s="71"/>
      <c r="G105" s="71"/>
      <c r="H105" s="71"/>
      <c r="I105" s="71"/>
      <c r="J105" s="72"/>
      <c r="K105" s="3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5:49" ht="15.75" customHeight="1">
      <c r="E106" s="2"/>
      <c r="F106" s="71"/>
      <c r="G106" s="71"/>
      <c r="H106" s="71"/>
      <c r="I106" s="71"/>
      <c r="J106" s="72"/>
      <c r="K106" s="3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5:49" ht="15.75" customHeight="1">
      <c r="E107" s="2"/>
      <c r="F107" s="71"/>
      <c r="G107" s="71"/>
      <c r="H107" s="71"/>
      <c r="I107" s="71"/>
      <c r="J107" s="72"/>
      <c r="K107" s="3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5:49" ht="15.75" customHeight="1">
      <c r="E108" s="2"/>
      <c r="F108" s="71"/>
      <c r="G108" s="71"/>
      <c r="H108" s="71"/>
      <c r="I108" s="71"/>
      <c r="J108" s="72"/>
      <c r="K108" s="3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5:49" ht="15.75" customHeight="1">
      <c r="E109" s="2"/>
      <c r="F109" s="71"/>
      <c r="G109" s="71"/>
      <c r="H109" s="71"/>
      <c r="I109" s="71"/>
      <c r="J109" s="72"/>
      <c r="K109" s="3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5:49" ht="15.75" customHeight="1">
      <c r="E110" s="2"/>
      <c r="F110" s="71"/>
      <c r="G110" s="71"/>
      <c r="H110" s="71"/>
      <c r="I110" s="71"/>
      <c r="J110" s="72"/>
      <c r="K110" s="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5:49" ht="15.75" customHeight="1">
      <c r="E111" s="2"/>
      <c r="F111" s="71"/>
      <c r="G111" s="71"/>
      <c r="H111" s="71"/>
      <c r="I111" s="71"/>
      <c r="J111" s="72"/>
      <c r="K111" s="3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5:49" ht="15.75" customHeight="1">
      <c r="E112" s="2"/>
      <c r="F112" s="71"/>
      <c r="G112" s="71"/>
      <c r="H112" s="71"/>
      <c r="I112" s="71"/>
      <c r="J112" s="72"/>
      <c r="K112" s="3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5:49" ht="15.75" customHeight="1">
      <c r="E113" s="2"/>
      <c r="F113" s="71"/>
      <c r="G113" s="71"/>
      <c r="H113" s="71"/>
      <c r="I113" s="71"/>
      <c r="J113" s="72"/>
      <c r="K113" s="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5:49" ht="15.75" customHeight="1">
      <c r="E114" s="2"/>
      <c r="F114" s="71"/>
      <c r="G114" s="71"/>
      <c r="H114" s="71"/>
      <c r="I114" s="71"/>
      <c r="J114" s="72"/>
      <c r="K114" s="3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5:49" ht="15.75" customHeight="1">
      <c r="E115" s="2"/>
      <c r="F115" s="71"/>
      <c r="G115" s="71"/>
      <c r="H115" s="71"/>
      <c r="I115" s="71"/>
      <c r="J115" s="72"/>
      <c r="K115" s="3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5:49" ht="15.75" customHeight="1">
      <c r="E116" s="2"/>
      <c r="F116" s="71"/>
      <c r="G116" s="71"/>
      <c r="H116" s="71"/>
      <c r="I116" s="71"/>
      <c r="J116" s="72"/>
      <c r="K116" s="3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5:49" ht="15.75" customHeight="1">
      <c r="E117" s="2"/>
      <c r="F117" s="71"/>
      <c r="G117" s="71"/>
      <c r="H117" s="71"/>
      <c r="I117" s="71"/>
      <c r="J117" s="72"/>
      <c r="K117" s="3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5:49" ht="15.75" customHeight="1">
      <c r="E118" s="2"/>
      <c r="F118" s="71"/>
      <c r="G118" s="71"/>
      <c r="H118" s="71"/>
      <c r="I118" s="71"/>
      <c r="J118" s="72"/>
      <c r="K118" s="3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5:49" ht="15.75" customHeight="1">
      <c r="E119" s="2"/>
      <c r="F119" s="71"/>
      <c r="G119" s="71"/>
      <c r="H119" s="71"/>
      <c r="I119" s="71"/>
      <c r="J119" s="72"/>
      <c r="K119" s="38"/>
      <c r="L119" s="1"/>
      <c r="M119" s="1"/>
      <c r="N119" s="1"/>
      <c r="O119" s="1"/>
    </row>
    <row r="120" spans="5:49" ht="15.75" customHeight="1">
      <c r="E120" s="2"/>
      <c r="F120" s="71"/>
      <c r="G120" s="71"/>
      <c r="H120" s="71"/>
      <c r="I120" s="71"/>
      <c r="J120" s="72"/>
      <c r="K120" s="38"/>
      <c r="L120" s="1"/>
      <c r="M120" s="1"/>
      <c r="N120" s="1"/>
      <c r="O120" s="1"/>
    </row>
    <row r="121" spans="5:49" ht="15.75" customHeight="1">
      <c r="E121" s="2"/>
      <c r="F121" s="71"/>
      <c r="G121" s="71"/>
      <c r="H121" s="71"/>
      <c r="I121" s="71"/>
      <c r="J121" s="72"/>
      <c r="K121" s="38"/>
      <c r="L121" s="1"/>
      <c r="M121" s="1"/>
      <c r="N121" s="1"/>
      <c r="O121" s="1"/>
    </row>
    <row r="122" spans="5:49" ht="15.75" customHeight="1">
      <c r="E122" s="2"/>
      <c r="F122" s="71"/>
      <c r="G122" s="71"/>
      <c r="H122" s="71"/>
      <c r="I122" s="71"/>
      <c r="J122" s="72"/>
      <c r="K122" s="38"/>
      <c r="L122" s="1"/>
      <c r="M122" s="1"/>
      <c r="N122" s="1"/>
      <c r="O122" s="1"/>
    </row>
    <row r="123" spans="5:49" ht="15.75" customHeight="1">
      <c r="E123" s="2"/>
      <c r="F123" s="71"/>
      <c r="G123" s="71"/>
      <c r="H123" s="71"/>
      <c r="I123" s="71"/>
      <c r="J123" s="72"/>
      <c r="K123" s="38"/>
      <c r="L123" s="1"/>
      <c r="M123" s="1"/>
      <c r="N123" s="1"/>
      <c r="O123" s="1"/>
    </row>
    <row r="124" spans="5:49" ht="15.75" customHeight="1">
      <c r="E124" s="2"/>
      <c r="F124" s="71"/>
      <c r="G124" s="71"/>
      <c r="H124" s="71"/>
      <c r="I124" s="71"/>
      <c r="J124" s="72"/>
      <c r="K124" s="38"/>
      <c r="L124" s="1"/>
      <c r="M124" s="1"/>
      <c r="N124" s="1"/>
      <c r="O124" s="1"/>
    </row>
    <row r="125" spans="5:49" ht="15.75" customHeight="1">
      <c r="E125" s="2"/>
      <c r="F125" s="71"/>
      <c r="G125" s="71"/>
      <c r="H125" s="71"/>
      <c r="I125" s="71"/>
      <c r="J125" s="72"/>
      <c r="K125" s="38"/>
      <c r="L125" s="1"/>
      <c r="M125" s="1"/>
      <c r="N125" s="1"/>
      <c r="O125" s="1"/>
    </row>
    <row r="126" spans="5:49" ht="15.75" customHeight="1">
      <c r="E126" s="2"/>
      <c r="F126" s="71"/>
      <c r="G126" s="71"/>
      <c r="H126" s="71"/>
      <c r="I126" s="71"/>
      <c r="J126" s="72"/>
      <c r="K126" s="38"/>
      <c r="L126" s="1"/>
      <c r="M126" s="1"/>
      <c r="N126" s="1"/>
      <c r="O126" s="1"/>
    </row>
    <row r="127" spans="5:49" ht="15.75" customHeight="1">
      <c r="E127" s="2"/>
      <c r="F127" s="71"/>
      <c r="G127" s="71"/>
      <c r="H127" s="71"/>
      <c r="I127" s="71"/>
      <c r="J127" s="72"/>
      <c r="K127" s="38"/>
      <c r="L127" s="1"/>
      <c r="M127" s="1"/>
      <c r="N127" s="1"/>
      <c r="O127" s="1"/>
    </row>
    <row r="128" spans="5:49" ht="15.75" customHeight="1">
      <c r="E128" s="2"/>
      <c r="F128" s="71"/>
      <c r="G128" s="71"/>
      <c r="H128" s="71"/>
      <c r="I128" s="71"/>
      <c r="J128" s="72"/>
      <c r="K128" s="38"/>
      <c r="L128" s="1"/>
      <c r="M128" s="1"/>
      <c r="N128" s="1"/>
      <c r="O128" s="1"/>
    </row>
    <row r="129" spans="5:15" ht="15.75" customHeight="1">
      <c r="E129" s="2"/>
      <c r="F129" s="71"/>
      <c r="G129" s="71"/>
      <c r="H129" s="71"/>
      <c r="I129" s="71"/>
      <c r="J129" s="72"/>
      <c r="K129" s="38"/>
      <c r="L129" s="1"/>
      <c r="M129" s="1"/>
      <c r="N129" s="1"/>
      <c r="O129" s="1"/>
    </row>
    <row r="130" spans="5:15" ht="15.75" customHeight="1">
      <c r="E130" s="2"/>
      <c r="F130" s="71"/>
      <c r="G130" s="71"/>
      <c r="H130" s="71"/>
      <c r="I130" s="71"/>
      <c r="J130" s="72"/>
      <c r="K130" s="38"/>
      <c r="L130" s="1"/>
      <c r="M130" s="1"/>
      <c r="N130" s="1"/>
      <c r="O130" s="1"/>
    </row>
    <row r="131" spans="5:15" ht="15.75" customHeight="1">
      <c r="E131" s="2"/>
      <c r="F131" s="71"/>
      <c r="G131" s="71"/>
      <c r="H131" s="71"/>
      <c r="I131" s="71"/>
      <c r="J131" s="72"/>
      <c r="K131" s="38"/>
      <c r="L131" s="1"/>
      <c r="M131" s="1"/>
      <c r="N131" s="1"/>
      <c r="O131" s="1"/>
    </row>
    <row r="132" spans="5:15" ht="15.75" customHeight="1">
      <c r="E132" s="2"/>
      <c r="F132" s="71"/>
      <c r="G132" s="71"/>
      <c r="H132" s="71"/>
      <c r="I132" s="71"/>
      <c r="J132" s="72"/>
      <c r="K132" s="38"/>
      <c r="L132" s="1"/>
      <c r="M132" s="1"/>
      <c r="N132" s="1"/>
      <c r="O132" s="1"/>
    </row>
    <row r="133" spans="5:15" ht="15.75" customHeight="1">
      <c r="E133" s="2"/>
      <c r="F133" s="71"/>
      <c r="G133" s="71"/>
      <c r="H133" s="71"/>
      <c r="I133" s="71"/>
      <c r="J133" s="72"/>
      <c r="K133" s="38"/>
      <c r="L133" s="1"/>
      <c r="M133" s="1"/>
      <c r="N133" s="1"/>
      <c r="O133" s="1"/>
    </row>
    <row r="134" spans="5:15" ht="15.75" customHeight="1">
      <c r="E134" s="2"/>
      <c r="F134" s="71"/>
      <c r="G134" s="71"/>
      <c r="H134" s="71"/>
      <c r="I134" s="71"/>
      <c r="J134" s="72"/>
      <c r="K134" s="38"/>
      <c r="L134" s="1"/>
      <c r="M134" s="1"/>
      <c r="N134" s="1"/>
      <c r="O134" s="1"/>
    </row>
    <row r="135" spans="5:15" ht="15.75" customHeight="1">
      <c r="E135" s="2"/>
      <c r="F135" s="71"/>
      <c r="G135" s="71"/>
      <c r="H135" s="71"/>
      <c r="I135" s="71"/>
      <c r="J135" s="72"/>
      <c r="K135" s="38"/>
      <c r="L135" s="1"/>
      <c r="M135" s="1"/>
      <c r="N135" s="1"/>
      <c r="O135" s="1"/>
    </row>
    <row r="136" spans="5:15" ht="15.75" customHeight="1">
      <c r="E136" s="2"/>
      <c r="F136" s="71"/>
      <c r="G136" s="71"/>
      <c r="H136" s="71"/>
      <c r="I136" s="71"/>
      <c r="J136" s="72"/>
      <c r="K136" s="38"/>
      <c r="L136" s="1"/>
      <c r="M136" s="1"/>
      <c r="N136" s="1"/>
      <c r="O136" s="1"/>
    </row>
    <row r="137" spans="5:15" ht="15.75" customHeight="1">
      <c r="E137" s="2"/>
      <c r="F137" s="71"/>
      <c r="G137" s="71"/>
      <c r="H137" s="71"/>
      <c r="I137" s="71"/>
      <c r="J137" s="72"/>
      <c r="K137" s="38"/>
      <c r="L137" s="1"/>
      <c r="M137" s="1"/>
      <c r="N137" s="1"/>
      <c r="O137" s="1"/>
    </row>
    <row r="138" spans="5:15" ht="15.75" customHeight="1">
      <c r="E138" s="2"/>
      <c r="F138" s="71"/>
      <c r="G138" s="71"/>
      <c r="H138" s="71"/>
      <c r="I138" s="71"/>
      <c r="J138" s="72"/>
      <c r="K138" s="38"/>
      <c r="L138" s="1"/>
      <c r="M138" s="1"/>
      <c r="N138" s="1"/>
      <c r="O138" s="1"/>
    </row>
    <row r="139" spans="5:15" ht="15.75" customHeight="1">
      <c r="E139" s="2"/>
      <c r="F139" s="71"/>
      <c r="G139" s="71"/>
      <c r="H139" s="71"/>
      <c r="I139" s="71"/>
      <c r="J139" s="72"/>
      <c r="K139" s="38"/>
      <c r="L139" s="1"/>
      <c r="M139" s="1"/>
      <c r="N139" s="1"/>
      <c r="O139" s="1"/>
    </row>
    <row r="140" spans="5:15" ht="15.75" customHeight="1">
      <c r="E140" s="2"/>
      <c r="F140" s="71"/>
      <c r="G140" s="71"/>
      <c r="H140" s="71"/>
      <c r="I140" s="71"/>
      <c r="J140" s="72"/>
      <c r="K140" s="38"/>
      <c r="L140" s="1"/>
      <c r="M140" s="1"/>
      <c r="N140" s="1"/>
      <c r="O140" s="1"/>
    </row>
    <row r="141" spans="5:15" ht="15.75" customHeight="1">
      <c r="E141" s="2"/>
      <c r="F141" s="71"/>
      <c r="G141" s="71"/>
      <c r="H141" s="71"/>
      <c r="I141" s="71"/>
      <c r="J141" s="72"/>
      <c r="K141" s="38"/>
      <c r="L141" s="1"/>
      <c r="M141" s="1"/>
      <c r="N141" s="1"/>
      <c r="O141" s="1"/>
    </row>
    <row r="142" spans="5:15" ht="15.75" customHeight="1">
      <c r="E142" s="2"/>
      <c r="F142" s="71"/>
      <c r="G142" s="71"/>
      <c r="H142" s="71"/>
      <c r="I142" s="71"/>
      <c r="J142" s="72"/>
      <c r="K142" s="38"/>
      <c r="L142" s="1"/>
      <c r="M142" s="1"/>
      <c r="N142" s="1"/>
      <c r="O142" s="1"/>
    </row>
    <row r="143" spans="5:15" ht="15.75" customHeight="1">
      <c r="E143" s="2"/>
      <c r="F143" s="71"/>
      <c r="G143" s="71"/>
      <c r="H143" s="71"/>
      <c r="I143" s="71"/>
      <c r="J143" s="72"/>
      <c r="K143" s="38"/>
      <c r="L143" s="1"/>
      <c r="M143" s="1"/>
      <c r="N143" s="1"/>
      <c r="O143" s="1"/>
    </row>
    <row r="144" spans="5:15" ht="15.75" customHeight="1">
      <c r="E144" s="2"/>
      <c r="F144" s="71"/>
      <c r="G144" s="71"/>
      <c r="H144" s="71"/>
      <c r="I144" s="71"/>
      <c r="J144" s="72"/>
      <c r="K144" s="38"/>
      <c r="L144" s="1"/>
      <c r="M144" s="1"/>
      <c r="N144" s="1"/>
      <c r="O144" s="1"/>
    </row>
    <row r="145" spans="5:15" ht="15.75" customHeight="1">
      <c r="E145" s="2"/>
      <c r="F145" s="71"/>
      <c r="G145" s="71"/>
      <c r="H145" s="71"/>
      <c r="I145" s="71"/>
      <c r="J145" s="72"/>
      <c r="K145" s="38"/>
      <c r="L145" s="1"/>
      <c r="M145" s="1"/>
      <c r="N145" s="1"/>
      <c r="O145" s="1"/>
    </row>
    <row r="146" spans="5:15" ht="15.75" customHeight="1">
      <c r="E146" s="2"/>
      <c r="F146" s="71"/>
      <c r="G146" s="71"/>
      <c r="H146" s="71"/>
      <c r="I146" s="71"/>
      <c r="J146" s="72"/>
      <c r="K146" s="38"/>
      <c r="L146" s="1"/>
      <c r="M146" s="1"/>
      <c r="N146" s="1"/>
      <c r="O146" s="1"/>
    </row>
    <row r="147" spans="5:15" ht="15.75" customHeight="1">
      <c r="E147" s="2"/>
      <c r="F147" s="71"/>
      <c r="G147" s="71"/>
      <c r="H147" s="71"/>
      <c r="I147" s="71"/>
      <c r="J147" s="72"/>
      <c r="K147" s="38"/>
      <c r="L147" s="1"/>
      <c r="M147" s="1"/>
      <c r="N147" s="1"/>
      <c r="O147" s="1"/>
    </row>
    <row r="148" spans="5:15" ht="15.75" customHeight="1">
      <c r="E148" s="2"/>
      <c r="F148" s="71"/>
      <c r="G148" s="71"/>
      <c r="H148" s="71"/>
      <c r="I148" s="71"/>
      <c r="J148" s="72"/>
      <c r="K148" s="38"/>
      <c r="L148" s="1"/>
      <c r="M148" s="1"/>
      <c r="N148" s="1"/>
      <c r="O148" s="1"/>
    </row>
    <row r="149" spans="5:15" ht="15.75" customHeight="1">
      <c r="E149" s="2"/>
      <c r="F149" s="71"/>
      <c r="G149" s="71"/>
      <c r="H149" s="71"/>
      <c r="I149" s="71"/>
      <c r="J149" s="72"/>
      <c r="K149" s="38"/>
      <c r="L149" s="1"/>
      <c r="M149" s="1"/>
      <c r="N149" s="1"/>
      <c r="O149" s="1"/>
    </row>
    <row r="150" spans="5:15" ht="15.75" customHeight="1">
      <c r="E150" s="2"/>
      <c r="F150" s="71"/>
      <c r="G150" s="71"/>
      <c r="H150" s="71"/>
      <c r="I150" s="71"/>
      <c r="J150" s="72"/>
      <c r="K150" s="38"/>
      <c r="L150" s="1"/>
      <c r="M150" s="1"/>
      <c r="N150" s="1"/>
      <c r="O150" s="1"/>
    </row>
    <row r="151" spans="5:15" ht="15.75" customHeight="1">
      <c r="E151" s="2"/>
      <c r="F151" s="71"/>
      <c r="G151" s="71"/>
      <c r="H151" s="71"/>
      <c r="I151" s="71"/>
      <c r="J151" s="72"/>
      <c r="K151" s="38"/>
      <c r="L151" s="1"/>
      <c r="M151" s="1"/>
      <c r="N151" s="1"/>
      <c r="O151" s="1"/>
    </row>
    <row r="152" spans="5:15" ht="15.75" customHeight="1">
      <c r="E152" s="2"/>
      <c r="F152" s="71"/>
      <c r="G152" s="71"/>
      <c r="H152" s="71"/>
      <c r="I152" s="71"/>
      <c r="J152" s="72"/>
      <c r="K152" s="38"/>
      <c r="L152" s="1"/>
      <c r="M152" s="1"/>
      <c r="N152" s="1"/>
      <c r="O152" s="1"/>
    </row>
    <row r="153" spans="5:15" ht="15.75" customHeight="1">
      <c r="E153" s="2"/>
      <c r="F153" s="71"/>
      <c r="G153" s="71"/>
      <c r="H153" s="71"/>
      <c r="I153" s="71"/>
      <c r="J153" s="72"/>
      <c r="K153" s="38"/>
      <c r="L153" s="1"/>
      <c r="M153" s="1"/>
      <c r="N153" s="1"/>
      <c r="O153" s="1"/>
    </row>
    <row r="154" spans="5:15" ht="15.75" customHeight="1">
      <c r="E154" s="2"/>
      <c r="F154" s="71"/>
      <c r="G154" s="71"/>
      <c r="H154" s="71"/>
      <c r="I154" s="71"/>
      <c r="J154" s="72"/>
      <c r="K154" s="38"/>
      <c r="L154" s="1"/>
      <c r="M154" s="1"/>
      <c r="N154" s="1"/>
      <c r="O154" s="1"/>
    </row>
    <row r="155" spans="5:15" ht="15.75" customHeight="1">
      <c r="E155" s="2"/>
      <c r="F155" s="71"/>
      <c r="G155" s="71"/>
      <c r="H155" s="71"/>
      <c r="I155" s="71"/>
      <c r="J155" s="72"/>
      <c r="K155" s="38"/>
      <c r="L155" s="1"/>
      <c r="M155" s="1"/>
      <c r="N155" s="1"/>
      <c r="O155" s="1"/>
    </row>
    <row r="156" spans="5:15" ht="15.75" customHeight="1">
      <c r="E156" s="2"/>
      <c r="F156" s="71"/>
      <c r="G156" s="71"/>
      <c r="H156" s="71"/>
      <c r="I156" s="71"/>
      <c r="J156" s="72"/>
      <c r="K156" s="38"/>
      <c r="L156" s="1"/>
      <c r="M156" s="1"/>
      <c r="N156" s="1"/>
      <c r="O156" s="1"/>
    </row>
    <row r="157" spans="5:15" ht="15.75" customHeight="1">
      <c r="E157" s="2"/>
      <c r="F157" s="71"/>
      <c r="G157" s="71"/>
      <c r="H157" s="71"/>
      <c r="I157" s="71"/>
      <c r="J157" s="72"/>
      <c r="K157" s="38"/>
      <c r="L157" s="1"/>
      <c r="M157" s="1"/>
      <c r="N157" s="1"/>
      <c r="O157" s="1"/>
    </row>
    <row r="158" spans="5:15" ht="15.75" customHeight="1">
      <c r="E158" s="2"/>
      <c r="F158" s="71"/>
      <c r="G158" s="71"/>
      <c r="H158" s="71"/>
      <c r="I158" s="71"/>
      <c r="J158" s="72"/>
      <c r="K158" s="38"/>
      <c r="L158" s="1"/>
      <c r="M158" s="1"/>
      <c r="N158" s="1"/>
      <c r="O158" s="1"/>
    </row>
  </sheetData>
  <mergeCells count="31">
    <mergeCell ref="C1:R1"/>
    <mergeCell ref="C24:R24"/>
    <mergeCell ref="N16:O16"/>
    <mergeCell ref="D3:Q3"/>
    <mergeCell ref="J16:K16"/>
    <mergeCell ref="Q12:R13"/>
    <mergeCell ref="D12:H13"/>
    <mergeCell ref="C14:R14"/>
    <mergeCell ref="M4:O4"/>
    <mergeCell ref="I12:I13"/>
    <mergeCell ref="C42:H42"/>
    <mergeCell ref="C43:H43"/>
    <mergeCell ref="J43:P43"/>
    <mergeCell ref="J42:P42"/>
    <mergeCell ref="D25:Q25"/>
    <mergeCell ref="D37:Q37"/>
    <mergeCell ref="D39:Q39"/>
    <mergeCell ref="M41:P41"/>
    <mergeCell ref="D41:H41"/>
    <mergeCell ref="E38:L38"/>
    <mergeCell ref="M40:Q40"/>
    <mergeCell ref="D44:P44"/>
    <mergeCell ref="D45:Q45"/>
    <mergeCell ref="D55:Q55"/>
    <mergeCell ref="D57:Q57"/>
    <mergeCell ref="D63:O63"/>
    <mergeCell ref="J61:K61"/>
    <mergeCell ref="E56:L56"/>
    <mergeCell ref="J59:K59"/>
    <mergeCell ref="J60:K60"/>
    <mergeCell ref="P63:Q63"/>
  </mergeCells>
  <phoneticPr fontId="64" type="noConversion"/>
  <conditionalFormatting sqref="Q34">
    <cfRule type="expression" dxfId="3" priority="3">
      <formula>"""LOSE"""</formula>
    </cfRule>
    <cfRule type="expression" dxfId="2" priority="4">
      <formula>"WIN"</formula>
    </cfRule>
  </conditionalFormatting>
  <conditionalFormatting sqref="P53">
    <cfRule type="expression" dxfId="1" priority="1">
      <formula>"""LOSE"""</formula>
    </cfRule>
    <cfRule type="expression" dxfId="0" priority="2">
      <formula>"WIN"</formula>
    </cfRule>
  </conditionalFormatting>
  <dataValidations count="1">
    <dataValidation type="list" allowBlank="1" showInputMessage="1" showErrorMessage="1" sqref="Q34 P53">
      <formula1>"WIN,LOSE"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'.'!$BK$3:$BK$18</xm:f>
          </x14:formula1>
          <xm:sqref>I4</xm:sqref>
        </x14:dataValidation>
        <x14:dataValidation type="list" allowBlank="1" showInputMessage="1" showErrorMessage="1">
          <x14:formula1>
            <xm:f>'.'!$BM$3:$BM$8</xm:f>
          </x14:formula1>
          <xm:sqref>P4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C1:CA58"/>
  <sheetViews>
    <sheetView zoomScale="60" zoomScaleNormal="60" workbookViewId="0">
      <selection activeCell="AA69" sqref="A69:AA69"/>
    </sheetView>
  </sheetViews>
  <sheetFormatPr defaultRowHeight="14.25"/>
  <cols>
    <col min="55" max="55" width="14.875" bestFit="1" customWidth="1"/>
    <col min="56" max="56" width="5.875" bestFit="1" customWidth="1"/>
    <col min="57" max="57" width="7.375" customWidth="1"/>
    <col min="58" max="58" width="7.125" customWidth="1"/>
    <col min="59" max="59" width="11.875" customWidth="1"/>
    <col min="60" max="60" width="26.625" bestFit="1" customWidth="1"/>
    <col min="61" max="61" width="10.625" bestFit="1" customWidth="1"/>
    <col min="62" max="62" width="20.125" customWidth="1"/>
    <col min="63" max="63" width="11" customWidth="1"/>
    <col min="64" max="64" width="6.875" bestFit="1" customWidth="1"/>
    <col min="65" max="65" width="8.75" bestFit="1" customWidth="1"/>
    <col min="66" max="66" width="12" bestFit="1" customWidth="1"/>
    <col min="67" max="67" width="8.125" customWidth="1"/>
    <col min="68" max="68" width="7.625" customWidth="1"/>
    <col min="69" max="69" width="6.25" bestFit="1" customWidth="1"/>
    <col min="70" max="70" width="14.625" bestFit="1" customWidth="1"/>
    <col min="71" max="71" width="15.125" bestFit="1" customWidth="1"/>
    <col min="72" max="72" width="9" customWidth="1"/>
    <col min="73" max="73" width="8.875" customWidth="1"/>
    <col min="74" max="74" width="14.625" bestFit="1" customWidth="1"/>
    <col min="75" max="75" width="15.125" bestFit="1" customWidth="1"/>
    <col min="76" max="76" width="8.75" customWidth="1"/>
    <col min="77" max="77" width="7.75" customWidth="1"/>
    <col min="78" max="78" width="17.75" bestFit="1" customWidth="1"/>
    <col min="79" max="79" width="12.875" customWidth="1"/>
  </cols>
  <sheetData>
    <row r="1" spans="55:79" ht="15" thickBot="1"/>
    <row r="2" spans="55:79" ht="40.5" customHeight="1" thickTop="1" thickBot="1">
      <c r="BC2" s="75" t="s">
        <v>70</v>
      </c>
      <c r="BD2" s="75" t="s">
        <v>64</v>
      </c>
      <c r="BE2" s="75" t="s">
        <v>49</v>
      </c>
      <c r="BF2" s="75" t="s">
        <v>50</v>
      </c>
      <c r="BG2" s="75" t="s">
        <v>51</v>
      </c>
      <c r="BH2" s="75" t="s">
        <v>52</v>
      </c>
      <c r="BI2" s="82" t="s">
        <v>77</v>
      </c>
      <c r="BJ2" s="96" t="s">
        <v>78</v>
      </c>
      <c r="BK2" s="78" t="s">
        <v>54</v>
      </c>
      <c r="BL2" s="78" t="s">
        <v>72</v>
      </c>
      <c r="BM2" s="78" t="s">
        <v>55</v>
      </c>
      <c r="BN2" s="78" t="s">
        <v>59</v>
      </c>
      <c r="BZ2" s="83" t="s">
        <v>65</v>
      </c>
      <c r="CA2" s="84">
        <f>IF(AND('Maggiorate con sblocco Funbonus'!$I$5&gt;='.'!BO41,'Maggiorate con sblocco Funbonus'!$I$5&lt;='.'!BP41),$BQ41,IF(AND('Maggiorate con sblocco Funbonus'!$I$5&gt;='.'!BO42,'Maggiorate con sblocco Funbonus'!$I$5&lt;='.'!BP42),$BQ42,IF(AND('Maggiorate con sblocco Funbonus'!$I$5&gt;='.'!BO43,'Maggiorate con sblocco Funbonus'!$I$5&lt;='.'!BP43),$BQ43,IF(AND('Maggiorate con sblocco Funbonus'!$I$5&gt;='.'!BO44,'Maggiorate con sblocco Funbonus'!$I$5&lt;='.'!BP44),$BQ44,IF(AND('Maggiorate con sblocco Funbonus'!$I$5&gt;='.'!BO45,'Maggiorate con sblocco Funbonus'!$I$5&lt;='.'!BP45),$BQ45,IF(AND('Maggiorate con sblocco Funbonus'!$I$5&gt;='.'!BO46,'Maggiorate con sblocco Funbonus'!$I$5&lt;='.'!BP46),$BQ46))))))</f>
        <v>0</v>
      </c>
    </row>
    <row r="3" spans="55:79" ht="16.5" thickTop="1" thickBot="1">
      <c r="BC3" s="102" t="str">
        <f t="shared" ref="BC3:BC8" si="0">CONCATENATE(BD3,BG3)</f>
        <v>015</v>
      </c>
      <c r="BD3" s="82">
        <v>0</v>
      </c>
      <c r="BE3" s="76">
        <v>2.5</v>
      </c>
      <c r="BF3" s="76">
        <v>3</v>
      </c>
      <c r="BG3" s="77">
        <v>15</v>
      </c>
      <c r="BH3" s="90">
        <v>10</v>
      </c>
      <c r="BI3" s="100">
        <v>0.86</v>
      </c>
      <c r="BJ3" s="95" t="s">
        <v>80</v>
      </c>
      <c r="BK3" s="79">
        <v>1</v>
      </c>
      <c r="BL3" s="87">
        <v>1</v>
      </c>
      <c r="BM3" s="79" t="s">
        <v>56</v>
      </c>
      <c r="BN3" s="80">
        <v>4.4999999999999998E-2</v>
      </c>
      <c r="BZ3" s="83" t="s">
        <v>53</v>
      </c>
      <c r="CA3" s="88">
        <f>'Maggiorate con sblocco Funbonus'!I4</f>
        <v>1</v>
      </c>
    </row>
    <row r="4" spans="55:79" ht="16.5" thickTop="1" thickBot="1">
      <c r="BC4" s="102" t="str">
        <f t="shared" si="0"/>
        <v>020</v>
      </c>
      <c r="BD4" s="82">
        <v>0</v>
      </c>
      <c r="BE4" s="76">
        <v>2.5</v>
      </c>
      <c r="BF4" s="76">
        <v>3</v>
      </c>
      <c r="BG4" s="77">
        <v>20</v>
      </c>
      <c r="BH4" s="90">
        <v>15</v>
      </c>
      <c r="BI4" s="100">
        <v>0.86</v>
      </c>
      <c r="BJ4" s="95" t="s">
        <v>80</v>
      </c>
      <c r="BK4" s="79" t="s">
        <v>58</v>
      </c>
      <c r="BL4" s="87">
        <v>1</v>
      </c>
      <c r="BM4" s="79" t="s">
        <v>57</v>
      </c>
      <c r="BN4" s="80">
        <v>0.05</v>
      </c>
      <c r="BZ4" s="83" t="s">
        <v>66</v>
      </c>
      <c r="CA4" s="85">
        <f>'Maggiorate con sblocco Funbonus'!I6</f>
        <v>15</v>
      </c>
    </row>
    <row r="5" spans="55:79" ht="16.5" thickTop="1" thickBot="1">
      <c r="BC5" s="102" t="str">
        <f t="shared" si="0"/>
        <v>025</v>
      </c>
      <c r="BD5" s="82">
        <v>0</v>
      </c>
      <c r="BE5" s="76">
        <v>2.5</v>
      </c>
      <c r="BF5" s="76">
        <v>3</v>
      </c>
      <c r="BG5" s="77">
        <v>25</v>
      </c>
      <c r="BH5" s="90">
        <v>20</v>
      </c>
      <c r="BI5" s="100">
        <v>0.86</v>
      </c>
      <c r="BJ5" s="95" t="s">
        <v>80</v>
      </c>
      <c r="BK5" s="79">
        <v>2</v>
      </c>
      <c r="BL5" s="87">
        <v>1</v>
      </c>
      <c r="BM5" s="79"/>
      <c r="BZ5" s="83" t="s">
        <v>69</v>
      </c>
      <c r="CA5" s="86">
        <f>'Maggiorate con sblocco Funbonus'!$I$5</f>
        <v>2.97</v>
      </c>
    </row>
    <row r="6" spans="55:79" ht="16.5" thickTop="1" thickBot="1">
      <c r="BC6" s="102" t="str">
        <f t="shared" si="0"/>
        <v>030</v>
      </c>
      <c r="BD6" s="82">
        <v>0</v>
      </c>
      <c r="BE6" s="76">
        <v>2.5</v>
      </c>
      <c r="BF6" s="76">
        <v>3</v>
      </c>
      <c r="BG6" s="77">
        <v>30</v>
      </c>
      <c r="BH6" s="90">
        <v>25</v>
      </c>
      <c r="BI6" s="100">
        <v>0.86</v>
      </c>
      <c r="BJ6" s="95" t="s">
        <v>80</v>
      </c>
      <c r="BK6" s="79" t="s">
        <v>61</v>
      </c>
      <c r="BL6" s="87">
        <v>2</v>
      </c>
      <c r="BM6" s="79"/>
      <c r="BZ6" s="83" t="s">
        <v>71</v>
      </c>
      <c r="CA6" s="84" t="str">
        <f>CONCATENATE(CA2,CA4)</f>
        <v>015</v>
      </c>
    </row>
    <row r="7" spans="55:79" ht="16.5" thickTop="1" thickBot="1">
      <c r="BC7" s="102" t="str">
        <f t="shared" si="0"/>
        <v>035</v>
      </c>
      <c r="BD7" s="82">
        <v>0</v>
      </c>
      <c r="BE7" s="76">
        <v>2.5</v>
      </c>
      <c r="BF7" s="76">
        <v>3</v>
      </c>
      <c r="BG7" s="77">
        <v>35</v>
      </c>
      <c r="BH7" s="90">
        <v>30</v>
      </c>
      <c r="BI7" s="100">
        <v>0.86</v>
      </c>
      <c r="BJ7" s="95" t="s">
        <v>80</v>
      </c>
      <c r="BK7" s="79" t="s">
        <v>62</v>
      </c>
      <c r="BL7" s="87">
        <v>2</v>
      </c>
      <c r="BM7" s="79"/>
      <c r="BZ7" s="83" t="s">
        <v>52</v>
      </c>
      <c r="CA7" s="85">
        <f>VLOOKUP(CA6,BC2:BH36,6,FALSE)</f>
        <v>10</v>
      </c>
    </row>
    <row r="8" spans="55:79" ht="16.5" thickTop="1" thickBot="1">
      <c r="BC8" s="102" t="str">
        <f t="shared" si="0"/>
        <v>040</v>
      </c>
      <c r="BD8" s="82">
        <v>0</v>
      </c>
      <c r="BE8" s="76">
        <v>2.5</v>
      </c>
      <c r="BF8" s="76">
        <v>3</v>
      </c>
      <c r="BG8" s="77">
        <v>40</v>
      </c>
      <c r="BH8" s="90">
        <v>30</v>
      </c>
      <c r="BI8" s="100">
        <v>0.86</v>
      </c>
      <c r="BJ8" s="95" t="s">
        <v>80</v>
      </c>
      <c r="BK8" s="79" t="s">
        <v>63</v>
      </c>
      <c r="BL8" s="87">
        <v>2</v>
      </c>
      <c r="BM8" s="79"/>
      <c r="BZ8" s="83" t="s">
        <v>83</v>
      </c>
      <c r="CA8" s="98">
        <f>VLOOKUP(CA6,BC2:BI36,7,FALSE)</f>
        <v>0.86</v>
      </c>
    </row>
    <row r="9" spans="55:79" ht="16.5" thickTop="1" thickBot="1">
      <c r="BC9" s="102" t="str">
        <f t="shared" ref="BC9:BC36" si="1">CONCATENATE(BD9,BG9)</f>
        <v>110</v>
      </c>
      <c r="BD9" s="82">
        <v>1</v>
      </c>
      <c r="BE9" s="76">
        <v>3.01</v>
      </c>
      <c r="BF9" s="76">
        <v>4</v>
      </c>
      <c r="BG9" s="77">
        <v>10</v>
      </c>
      <c r="BH9" s="90">
        <v>12</v>
      </c>
      <c r="BI9" s="100">
        <v>0.87</v>
      </c>
      <c r="BJ9" s="94" t="s">
        <v>79</v>
      </c>
      <c r="BZ9" s="83" t="s">
        <v>60</v>
      </c>
      <c r="CA9" s="85">
        <f>VLOOKUP(CA6,BC39:BH55,6,FALSE)</f>
        <v>20</v>
      </c>
    </row>
    <row r="10" spans="55:79" ht="16.5" thickTop="1" thickBot="1">
      <c r="BC10" s="102" t="str">
        <f t="shared" si="1"/>
        <v>115</v>
      </c>
      <c r="BD10" s="82">
        <v>1</v>
      </c>
      <c r="BE10" s="76">
        <v>3.01</v>
      </c>
      <c r="BF10" s="76">
        <v>4</v>
      </c>
      <c r="BG10" s="77">
        <v>15</v>
      </c>
      <c r="BH10" s="90">
        <v>17</v>
      </c>
      <c r="BI10" s="100">
        <v>0.87</v>
      </c>
      <c r="BJ10" s="94" t="s">
        <v>79</v>
      </c>
      <c r="BZ10" s="83" t="s">
        <v>84</v>
      </c>
      <c r="CA10" s="98">
        <f>VLOOKUP(CA6,BC39:BI55,7,FALSE)</f>
        <v>0.75</v>
      </c>
    </row>
    <row r="11" spans="55:79" ht="16.5" thickTop="1" thickBot="1">
      <c r="BC11" s="102" t="str">
        <f t="shared" si="1"/>
        <v>120</v>
      </c>
      <c r="BD11" s="82">
        <v>1</v>
      </c>
      <c r="BE11" s="76">
        <v>3.01</v>
      </c>
      <c r="BF11" s="76">
        <v>4</v>
      </c>
      <c r="BG11" s="77">
        <v>20</v>
      </c>
      <c r="BH11" s="90">
        <v>22</v>
      </c>
      <c r="BI11" s="100">
        <v>0.87</v>
      </c>
      <c r="BJ11" s="94" t="s">
        <v>79</v>
      </c>
      <c r="BZ11" s="83" t="s">
        <v>73</v>
      </c>
      <c r="CA11" s="84">
        <f>VLOOKUP(CA3,BK2:BL8,2,FALSE)</f>
        <v>1</v>
      </c>
    </row>
    <row r="12" spans="55:79" ht="16.5" thickTop="1" thickBot="1">
      <c r="BC12" s="102" t="str">
        <f t="shared" si="1"/>
        <v>125</v>
      </c>
      <c r="BD12" s="82">
        <v>1</v>
      </c>
      <c r="BE12" s="76">
        <v>3.01</v>
      </c>
      <c r="BF12" s="76">
        <v>4</v>
      </c>
      <c r="BG12" s="77">
        <v>25</v>
      </c>
      <c r="BH12" s="90">
        <v>27</v>
      </c>
      <c r="BI12" s="100">
        <v>0.87</v>
      </c>
      <c r="BJ12" s="94" t="s">
        <v>79</v>
      </c>
      <c r="BZ12" s="83" t="s">
        <v>74</v>
      </c>
      <c r="CA12" s="85">
        <f>IF(CA11=1,CA7,CA9)</f>
        <v>10</v>
      </c>
    </row>
    <row r="13" spans="55:79" ht="16.5" thickTop="1" thickBot="1">
      <c r="BC13" s="102" t="str">
        <f t="shared" si="1"/>
        <v>130</v>
      </c>
      <c r="BD13" s="82">
        <v>1</v>
      </c>
      <c r="BE13" s="76">
        <v>3.01</v>
      </c>
      <c r="BF13" s="76">
        <v>4</v>
      </c>
      <c r="BG13" s="77">
        <v>30</v>
      </c>
      <c r="BH13" s="90">
        <v>32</v>
      </c>
      <c r="BI13" s="100">
        <v>0.87</v>
      </c>
      <c r="BJ13" s="94" t="s">
        <v>79</v>
      </c>
      <c r="BZ13" s="83" t="s">
        <v>75</v>
      </c>
      <c r="CA13" s="85">
        <f>IF(CA11=1,VLOOKUP($CA$2,$BQ$40:$BS$46,2,FALSE),VLOOKUP($CA$2,$BQ$40:$BW$46,4,FALSE))</f>
        <v>15</v>
      </c>
    </row>
    <row r="14" spans="55:79" ht="16.5" thickTop="1" thickBot="1">
      <c r="BC14" s="102" t="str">
        <f t="shared" si="1"/>
        <v>135</v>
      </c>
      <c r="BD14" s="82">
        <v>1</v>
      </c>
      <c r="BE14" s="76">
        <v>3.01</v>
      </c>
      <c r="BF14" s="76">
        <v>4</v>
      </c>
      <c r="BG14" s="77">
        <v>35</v>
      </c>
      <c r="BH14" s="90">
        <v>37</v>
      </c>
      <c r="BI14" s="100">
        <v>0.87</v>
      </c>
      <c r="BJ14" s="94" t="s">
        <v>79</v>
      </c>
      <c r="BZ14" s="83" t="s">
        <v>76</v>
      </c>
      <c r="CA14" s="85">
        <f>IF(CA11=1,VLOOKUP($CA$2,$BQ$40:$BS$46,3,FALSE),VLOOKUP($CA$2,$BQ$40:$BW$46,5,FALSE))</f>
        <v>40</v>
      </c>
    </row>
    <row r="15" spans="55:79" ht="16.5" thickTop="1" thickBot="1">
      <c r="BC15" s="102" t="str">
        <f t="shared" si="1"/>
        <v>140</v>
      </c>
      <c r="BD15" s="82">
        <v>1</v>
      </c>
      <c r="BE15" s="76">
        <v>3.01</v>
      </c>
      <c r="BF15" s="76">
        <v>4</v>
      </c>
      <c r="BG15" s="77">
        <v>40</v>
      </c>
      <c r="BH15" s="90">
        <v>42</v>
      </c>
      <c r="BI15" s="100">
        <v>0.87</v>
      </c>
      <c r="BJ15" s="94" t="s">
        <v>79</v>
      </c>
    </row>
    <row r="16" spans="55:79" ht="16.5" thickTop="1" thickBot="1">
      <c r="BC16" s="102" t="str">
        <f t="shared" si="1"/>
        <v>145</v>
      </c>
      <c r="BD16" s="82">
        <v>1</v>
      </c>
      <c r="BE16" s="76">
        <v>3.01</v>
      </c>
      <c r="BF16" s="76">
        <v>4</v>
      </c>
      <c r="BG16" s="77">
        <v>45</v>
      </c>
      <c r="BH16" s="90">
        <v>48</v>
      </c>
      <c r="BI16" s="100">
        <v>0.87</v>
      </c>
      <c r="BJ16" s="94" t="s">
        <v>79</v>
      </c>
    </row>
    <row r="17" spans="55:63" ht="16.5" thickTop="1" thickBot="1">
      <c r="BC17" s="102" t="str">
        <f t="shared" si="1"/>
        <v>150</v>
      </c>
      <c r="BD17" s="82">
        <v>1</v>
      </c>
      <c r="BE17" s="76">
        <v>3.01</v>
      </c>
      <c r="BF17" s="76">
        <v>4</v>
      </c>
      <c r="BG17" s="77">
        <v>50</v>
      </c>
      <c r="BH17" s="90">
        <v>55</v>
      </c>
      <c r="BI17" s="100">
        <v>0.87</v>
      </c>
      <c r="BJ17" s="94" t="s">
        <v>79</v>
      </c>
    </row>
    <row r="18" spans="55:63" ht="16.5" thickTop="1" thickBot="1">
      <c r="BC18" s="102" t="str">
        <f t="shared" si="1"/>
        <v>210</v>
      </c>
      <c r="BD18" s="82">
        <v>2</v>
      </c>
      <c r="BE18" s="76">
        <v>4.01</v>
      </c>
      <c r="BF18" s="76">
        <v>5</v>
      </c>
      <c r="BG18" s="77">
        <v>10</v>
      </c>
      <c r="BH18" s="90">
        <v>25</v>
      </c>
      <c r="BI18" s="100">
        <v>0.82</v>
      </c>
      <c r="BJ18" s="94" t="s">
        <v>81</v>
      </c>
    </row>
    <row r="19" spans="55:63" ht="16.5" thickTop="1" thickBot="1">
      <c r="BC19" s="102" t="str">
        <f t="shared" si="1"/>
        <v>215</v>
      </c>
      <c r="BD19" s="82">
        <v>2</v>
      </c>
      <c r="BE19" s="76">
        <v>4.01</v>
      </c>
      <c r="BF19" s="76">
        <v>5</v>
      </c>
      <c r="BG19" s="77">
        <v>15</v>
      </c>
      <c r="BH19" s="90">
        <v>35</v>
      </c>
      <c r="BI19" s="100">
        <v>0.82</v>
      </c>
      <c r="BJ19" s="94" t="s">
        <v>81</v>
      </c>
    </row>
    <row r="20" spans="55:63" ht="16.5" thickTop="1" thickBot="1">
      <c r="BC20" s="102" t="str">
        <f t="shared" si="1"/>
        <v>220</v>
      </c>
      <c r="BD20" s="82">
        <v>2</v>
      </c>
      <c r="BE20" s="76">
        <v>4.01</v>
      </c>
      <c r="BF20" s="76">
        <v>5</v>
      </c>
      <c r="BG20" s="77">
        <v>20</v>
      </c>
      <c r="BH20" s="90">
        <v>50</v>
      </c>
      <c r="BI20" s="100">
        <v>0.82</v>
      </c>
      <c r="BJ20" s="94" t="s">
        <v>81</v>
      </c>
    </row>
    <row r="21" spans="55:63" ht="16.5" thickTop="1" thickBot="1">
      <c r="BC21" s="102" t="str">
        <f t="shared" si="1"/>
        <v>225</v>
      </c>
      <c r="BD21" s="82">
        <v>2</v>
      </c>
      <c r="BE21" s="76">
        <v>4.01</v>
      </c>
      <c r="BF21" s="76">
        <v>5</v>
      </c>
      <c r="BG21" s="77">
        <v>25</v>
      </c>
      <c r="BH21" s="90">
        <v>60</v>
      </c>
      <c r="BI21" s="100">
        <v>0.82</v>
      </c>
      <c r="BJ21" s="94" t="s">
        <v>81</v>
      </c>
    </row>
    <row r="22" spans="55:63" ht="16.5" thickTop="1" thickBot="1">
      <c r="BC22" s="102" t="str">
        <f t="shared" si="1"/>
        <v>230</v>
      </c>
      <c r="BD22" s="82">
        <v>2</v>
      </c>
      <c r="BE22" s="76">
        <v>4.01</v>
      </c>
      <c r="BF22" s="76">
        <v>5</v>
      </c>
      <c r="BG22" s="77">
        <v>30</v>
      </c>
      <c r="BH22" s="90">
        <v>70</v>
      </c>
      <c r="BI22" s="100">
        <v>0.82</v>
      </c>
      <c r="BJ22" s="94" t="s">
        <v>81</v>
      </c>
    </row>
    <row r="23" spans="55:63" ht="16.5" thickTop="1" thickBot="1">
      <c r="BC23" s="102" t="str">
        <f t="shared" si="1"/>
        <v>235</v>
      </c>
      <c r="BD23" s="82">
        <v>2</v>
      </c>
      <c r="BE23" s="76">
        <v>4.01</v>
      </c>
      <c r="BF23" s="76">
        <v>5</v>
      </c>
      <c r="BG23" s="77">
        <v>35</v>
      </c>
      <c r="BH23" s="90">
        <v>80</v>
      </c>
      <c r="BI23" s="100">
        <v>0.82</v>
      </c>
      <c r="BJ23" s="94" t="s">
        <v>81</v>
      </c>
    </row>
    <row r="24" spans="55:63" ht="16.5" thickTop="1" thickBot="1">
      <c r="BC24" s="102" t="str">
        <f t="shared" si="1"/>
        <v>240</v>
      </c>
      <c r="BD24" s="82">
        <v>2</v>
      </c>
      <c r="BE24" s="76">
        <v>4.01</v>
      </c>
      <c r="BF24" s="76">
        <v>5</v>
      </c>
      <c r="BG24" s="77">
        <v>40</v>
      </c>
      <c r="BH24" s="90">
        <v>90</v>
      </c>
      <c r="BI24" s="100">
        <v>0.82</v>
      </c>
      <c r="BJ24" s="94" t="s">
        <v>81</v>
      </c>
      <c r="BK24" s="104"/>
    </row>
    <row r="25" spans="55:63" ht="16.5" thickTop="1" thickBot="1">
      <c r="BC25" s="102" t="str">
        <f t="shared" si="1"/>
        <v>35</v>
      </c>
      <c r="BD25" s="82">
        <v>3</v>
      </c>
      <c r="BE25" s="76">
        <v>5.01</v>
      </c>
      <c r="BF25" s="76">
        <v>5.5</v>
      </c>
      <c r="BG25" s="77">
        <v>5</v>
      </c>
      <c r="BH25" s="90">
        <v>20</v>
      </c>
      <c r="BI25" s="100">
        <v>0.75</v>
      </c>
      <c r="BJ25" s="94" t="s">
        <v>82</v>
      </c>
    </row>
    <row r="26" spans="55:63" ht="16.5" thickTop="1" thickBot="1">
      <c r="BC26" s="102" t="str">
        <f t="shared" si="1"/>
        <v>310</v>
      </c>
      <c r="BD26" s="82">
        <v>3</v>
      </c>
      <c r="BE26" s="76">
        <v>5.01</v>
      </c>
      <c r="BF26" s="76">
        <v>5.5</v>
      </c>
      <c r="BG26" s="77">
        <v>10</v>
      </c>
      <c r="BH26" s="90">
        <v>35</v>
      </c>
      <c r="BI26" s="100">
        <v>0.75</v>
      </c>
      <c r="BJ26" s="94" t="s">
        <v>82</v>
      </c>
    </row>
    <row r="27" spans="55:63" ht="16.5" thickTop="1" thickBot="1">
      <c r="BC27" s="102" t="str">
        <f t="shared" si="1"/>
        <v>315</v>
      </c>
      <c r="BD27" s="82">
        <v>3</v>
      </c>
      <c r="BE27" s="76">
        <v>5.01</v>
      </c>
      <c r="BF27" s="76">
        <v>5.5</v>
      </c>
      <c r="BG27" s="77">
        <v>15</v>
      </c>
      <c r="BH27" s="90">
        <v>55</v>
      </c>
      <c r="BI27" s="100">
        <v>0.75</v>
      </c>
      <c r="BJ27" s="94" t="s">
        <v>82</v>
      </c>
    </row>
    <row r="28" spans="55:63" ht="16.5" thickTop="1" thickBot="1">
      <c r="BC28" s="102" t="str">
        <f t="shared" si="1"/>
        <v>320</v>
      </c>
      <c r="BD28" s="82">
        <v>3</v>
      </c>
      <c r="BE28" s="76">
        <v>5.01</v>
      </c>
      <c r="BF28" s="76">
        <v>5.5</v>
      </c>
      <c r="BG28" s="77">
        <v>20</v>
      </c>
      <c r="BH28" s="90">
        <v>70</v>
      </c>
      <c r="BI28" s="100">
        <v>0.75</v>
      </c>
      <c r="BJ28" s="94" t="s">
        <v>82</v>
      </c>
    </row>
    <row r="29" spans="55:63" ht="16.5" thickTop="1" thickBot="1">
      <c r="BC29" s="102" t="str">
        <f t="shared" si="1"/>
        <v>325</v>
      </c>
      <c r="BD29" s="82">
        <v>3</v>
      </c>
      <c r="BE29" s="76">
        <v>5.01</v>
      </c>
      <c r="BF29" s="76">
        <v>5.5</v>
      </c>
      <c r="BG29" s="77">
        <v>25</v>
      </c>
      <c r="BH29" s="90">
        <v>90</v>
      </c>
      <c r="BI29" s="100">
        <v>0.75</v>
      </c>
      <c r="BJ29" s="94" t="s">
        <v>82</v>
      </c>
      <c r="BK29" s="105"/>
    </row>
    <row r="30" spans="55:63" ht="16.5" thickTop="1" thickBot="1">
      <c r="BC30" s="102" t="str">
        <f t="shared" si="1"/>
        <v>45</v>
      </c>
      <c r="BD30" s="82">
        <v>4</v>
      </c>
      <c r="BE30" s="76">
        <v>5.51</v>
      </c>
      <c r="BF30" s="76">
        <v>6</v>
      </c>
      <c r="BG30" s="77">
        <v>5</v>
      </c>
      <c r="BH30" s="90">
        <v>20</v>
      </c>
      <c r="BI30" s="100">
        <v>0.72</v>
      </c>
      <c r="BJ30" s="94" t="s">
        <v>91</v>
      </c>
    </row>
    <row r="31" spans="55:63" ht="16.5" thickTop="1" thickBot="1">
      <c r="BC31" s="102" t="str">
        <f t="shared" si="1"/>
        <v>410</v>
      </c>
      <c r="BD31" s="82">
        <v>4</v>
      </c>
      <c r="BE31" s="76">
        <v>5.51</v>
      </c>
      <c r="BF31" s="76">
        <v>6</v>
      </c>
      <c r="BG31" s="77">
        <v>10</v>
      </c>
      <c r="BH31" s="90">
        <v>40</v>
      </c>
      <c r="BI31" s="100">
        <v>0.72</v>
      </c>
      <c r="BJ31" s="94" t="s">
        <v>91</v>
      </c>
    </row>
    <row r="32" spans="55:63" ht="16.5" thickTop="1" thickBot="1">
      <c r="BC32" s="102" t="str">
        <f t="shared" si="1"/>
        <v>415</v>
      </c>
      <c r="BD32" s="82">
        <v>4</v>
      </c>
      <c r="BE32" s="76">
        <v>5.51</v>
      </c>
      <c r="BF32" s="76">
        <v>6</v>
      </c>
      <c r="BG32" s="77">
        <v>15</v>
      </c>
      <c r="BH32" s="90">
        <v>60</v>
      </c>
      <c r="BI32" s="100">
        <v>0.72</v>
      </c>
      <c r="BJ32" s="94" t="s">
        <v>91</v>
      </c>
    </row>
    <row r="33" spans="55:79" ht="16.5" thickTop="1" thickBot="1">
      <c r="BC33" s="102" t="str">
        <f t="shared" si="1"/>
        <v>420</v>
      </c>
      <c r="BD33" s="82">
        <v>4</v>
      </c>
      <c r="BE33" s="76">
        <v>5.51</v>
      </c>
      <c r="BF33" s="76">
        <v>6</v>
      </c>
      <c r="BG33" s="77">
        <v>20</v>
      </c>
      <c r="BH33" s="90">
        <v>120</v>
      </c>
      <c r="BI33" s="100">
        <v>0.72</v>
      </c>
      <c r="BJ33" s="94" t="s">
        <v>91</v>
      </c>
    </row>
    <row r="34" spans="55:79" ht="16.5" thickTop="1" thickBot="1">
      <c r="BC34" s="102" t="str">
        <f t="shared" si="1"/>
        <v>55</v>
      </c>
      <c r="BD34" s="82">
        <v>5</v>
      </c>
      <c r="BE34" s="76">
        <v>6.01</v>
      </c>
      <c r="BF34" s="76">
        <v>7</v>
      </c>
      <c r="BG34" s="77">
        <v>5</v>
      </c>
      <c r="BH34" s="90">
        <v>30</v>
      </c>
      <c r="BI34" s="100">
        <v>0.67</v>
      </c>
      <c r="BJ34" s="94" t="s">
        <v>90</v>
      </c>
    </row>
    <row r="35" spans="55:79" ht="16.5" thickTop="1" thickBot="1">
      <c r="BC35" s="102" t="str">
        <f t="shared" si="1"/>
        <v>510</v>
      </c>
      <c r="BD35" s="82">
        <v>5</v>
      </c>
      <c r="BE35" s="76">
        <v>6.01</v>
      </c>
      <c r="BF35" s="76">
        <v>7</v>
      </c>
      <c r="BG35" s="77">
        <v>10</v>
      </c>
      <c r="BH35" s="90">
        <v>60</v>
      </c>
      <c r="BI35" s="100">
        <v>0.67</v>
      </c>
      <c r="BJ35" s="94" t="s">
        <v>90</v>
      </c>
    </row>
    <row r="36" spans="55:79" ht="16.5" thickTop="1" thickBot="1">
      <c r="BC36" s="102" t="str">
        <f t="shared" si="1"/>
        <v>515</v>
      </c>
      <c r="BD36" s="82">
        <v>5</v>
      </c>
      <c r="BE36" s="76">
        <v>6.01</v>
      </c>
      <c r="BF36" s="76">
        <v>7</v>
      </c>
      <c r="BG36" s="77">
        <v>15</v>
      </c>
      <c r="BH36" s="90">
        <v>90</v>
      </c>
      <c r="BI36" s="100">
        <v>0.67</v>
      </c>
      <c r="BJ36" s="94" t="s">
        <v>90</v>
      </c>
    </row>
    <row r="37" spans="55:79" ht="15" thickTop="1">
      <c r="BH37" s="92"/>
      <c r="BI37" s="92"/>
      <c r="BJ37" s="92"/>
    </row>
    <row r="38" spans="55:79" ht="15" thickBot="1">
      <c r="BH38" s="92"/>
      <c r="BI38" s="92"/>
      <c r="BJ38" s="92"/>
    </row>
    <row r="39" spans="55:79" ht="28.5" thickTop="1" thickBot="1">
      <c r="BC39" s="75" t="s">
        <v>70</v>
      </c>
      <c r="BD39" s="75" t="s">
        <v>64</v>
      </c>
      <c r="BE39" s="75" t="s">
        <v>49</v>
      </c>
      <c r="BF39" s="75" t="s">
        <v>50</v>
      </c>
      <c r="BG39" s="75" t="s">
        <v>51</v>
      </c>
      <c r="BH39" s="91" t="s">
        <v>60</v>
      </c>
      <c r="BI39" s="82" t="s">
        <v>77</v>
      </c>
      <c r="BJ39" s="96" t="s">
        <v>78</v>
      </c>
    </row>
    <row r="40" spans="55:79" ht="42" thickTop="1" thickBot="1">
      <c r="BC40" s="102" t="str">
        <f t="shared" ref="BC40:BC43" si="2">CONCATENATE(BD40,BG40)</f>
        <v>010</v>
      </c>
      <c r="BD40" s="82">
        <v>0</v>
      </c>
      <c r="BE40" s="76">
        <v>2.5</v>
      </c>
      <c r="BF40" s="76">
        <v>3</v>
      </c>
      <c r="BG40" s="77">
        <v>10</v>
      </c>
      <c r="BH40" s="90">
        <v>13</v>
      </c>
      <c r="BI40" s="101">
        <v>0.75</v>
      </c>
      <c r="BJ40" s="93" t="s">
        <v>97</v>
      </c>
      <c r="BO40" s="75" t="s">
        <v>49</v>
      </c>
      <c r="BP40" s="75" t="s">
        <v>50</v>
      </c>
      <c r="BQ40" s="75" t="s">
        <v>64</v>
      </c>
      <c r="BR40" s="108" t="s">
        <v>93</v>
      </c>
      <c r="BS40" s="109" t="s">
        <v>94</v>
      </c>
      <c r="BT40" s="171" t="s">
        <v>92</v>
      </c>
      <c r="BU40" s="172"/>
      <c r="BV40" s="108" t="s">
        <v>95</v>
      </c>
      <c r="BW40" s="109" t="s">
        <v>96</v>
      </c>
      <c r="BX40" s="171" t="s">
        <v>92</v>
      </c>
      <c r="BY40" s="172"/>
      <c r="BZ40" s="82" t="s">
        <v>77</v>
      </c>
      <c r="CA40" s="96" t="s">
        <v>78</v>
      </c>
    </row>
    <row r="41" spans="55:79" ht="16.5" thickTop="1" thickBot="1">
      <c r="BC41" s="102" t="str">
        <f t="shared" si="2"/>
        <v>015</v>
      </c>
      <c r="BD41" s="82">
        <v>0</v>
      </c>
      <c r="BE41" s="76">
        <v>2.5</v>
      </c>
      <c r="BF41" s="76">
        <v>3</v>
      </c>
      <c r="BG41" s="77">
        <v>15</v>
      </c>
      <c r="BH41" s="90">
        <v>20</v>
      </c>
      <c r="BI41" s="101">
        <v>0.75</v>
      </c>
      <c r="BJ41" s="93" t="s">
        <v>97</v>
      </c>
      <c r="BO41" s="76">
        <v>2.5</v>
      </c>
      <c r="BP41" s="76">
        <v>3</v>
      </c>
      <c r="BQ41" s="81">
        <v>0</v>
      </c>
      <c r="BR41" s="89">
        <f>MIN($BG$3:$BG$8)</f>
        <v>15</v>
      </c>
      <c r="BS41" s="89">
        <f>MAX($BG$3:$BG$8)</f>
        <v>40</v>
      </c>
      <c r="BT41" s="106">
        <v>0.04</v>
      </c>
      <c r="BU41" s="106">
        <v>0.19</v>
      </c>
      <c r="BV41" s="89">
        <f>MIN($BG$40:$BG$43)</f>
        <v>10</v>
      </c>
      <c r="BW41" s="89">
        <f>MAX($BG$40:$BG$43)</f>
        <v>25</v>
      </c>
      <c r="BX41" s="107">
        <v>0.05</v>
      </c>
      <c r="BY41" s="107">
        <v>0.2</v>
      </c>
      <c r="BZ41" s="101">
        <v>0.75</v>
      </c>
      <c r="CA41" s="22" t="s">
        <v>97</v>
      </c>
    </row>
    <row r="42" spans="55:79" ht="16.5" thickTop="1" thickBot="1">
      <c r="BC42" s="102" t="str">
        <f t="shared" si="2"/>
        <v>020</v>
      </c>
      <c r="BD42" s="82">
        <v>0</v>
      </c>
      <c r="BE42" s="76">
        <v>2.5</v>
      </c>
      <c r="BF42" s="76">
        <v>3</v>
      </c>
      <c r="BG42" s="77">
        <v>20</v>
      </c>
      <c r="BH42" s="90">
        <v>28</v>
      </c>
      <c r="BI42" s="101">
        <v>0.75</v>
      </c>
      <c r="BJ42" s="93" t="s">
        <v>97</v>
      </c>
      <c r="BO42" s="76">
        <v>3.01</v>
      </c>
      <c r="BP42" s="76">
        <v>4</v>
      </c>
      <c r="BQ42" s="81">
        <v>1</v>
      </c>
      <c r="BR42" s="89">
        <f>MIN($BG$9:$BG$17)</f>
        <v>10</v>
      </c>
      <c r="BS42" s="89">
        <f>MAX($BG$9:$BG$17)</f>
        <v>50</v>
      </c>
      <c r="BT42" s="106">
        <v>0.06</v>
      </c>
      <c r="BU42" s="106">
        <v>0.2</v>
      </c>
      <c r="BV42" s="89">
        <f>MIN($BG$44:$BG$46)</f>
        <v>10</v>
      </c>
      <c r="BW42" s="89">
        <f>MAX($BG$44:$BG$46)</f>
        <v>20</v>
      </c>
      <c r="BX42" s="107">
        <v>0.05</v>
      </c>
      <c r="BY42" s="107">
        <v>0.26</v>
      </c>
      <c r="BZ42" s="101">
        <v>0.7</v>
      </c>
      <c r="CA42" s="93" t="s">
        <v>100</v>
      </c>
    </row>
    <row r="43" spans="55:79" ht="16.5" thickTop="1" thickBot="1">
      <c r="BC43" s="102" t="str">
        <f t="shared" si="2"/>
        <v>025</v>
      </c>
      <c r="BD43" s="82">
        <v>0</v>
      </c>
      <c r="BE43" s="76">
        <v>2.5</v>
      </c>
      <c r="BF43" s="76">
        <v>3</v>
      </c>
      <c r="BG43" s="77">
        <v>25</v>
      </c>
      <c r="BH43" s="90">
        <v>35</v>
      </c>
      <c r="BI43" s="101">
        <v>0.75</v>
      </c>
      <c r="BJ43" s="93" t="s">
        <v>97</v>
      </c>
      <c r="BO43" s="76">
        <v>4.01</v>
      </c>
      <c r="BP43" s="76">
        <v>5</v>
      </c>
      <c r="BQ43" s="81">
        <v>2</v>
      </c>
      <c r="BR43" s="89">
        <f>MIN($BG$18:$BG$24)</f>
        <v>10</v>
      </c>
      <c r="BS43" s="89">
        <f>MAX($BG$18:$BG$24)</f>
        <v>40</v>
      </c>
      <c r="BT43" s="93">
        <v>0.12</v>
      </c>
      <c r="BU43" s="93">
        <v>0.3</v>
      </c>
      <c r="BV43" s="89">
        <f>MIN($BG$47:$BG$49)</f>
        <v>10</v>
      </c>
      <c r="BW43" s="89">
        <f>MAX($BG$47:$BG$49)</f>
        <v>20</v>
      </c>
      <c r="BX43" s="107">
        <v>0.1</v>
      </c>
      <c r="BY43" s="107">
        <v>0.33</v>
      </c>
      <c r="BZ43" s="101">
        <v>0.61</v>
      </c>
      <c r="CA43" s="22" t="s">
        <v>98</v>
      </c>
    </row>
    <row r="44" spans="55:79" ht="16.5" thickTop="1" thickBot="1">
      <c r="BC44" s="102" t="str">
        <f t="shared" ref="BC44:BC55" si="3">CONCATENATE(BD44,BG44)</f>
        <v>110</v>
      </c>
      <c r="BD44" s="82">
        <v>1</v>
      </c>
      <c r="BE44" s="76">
        <v>3.01</v>
      </c>
      <c r="BF44" s="76">
        <v>4</v>
      </c>
      <c r="BG44" s="77">
        <v>10</v>
      </c>
      <c r="BH44" s="90">
        <v>20</v>
      </c>
      <c r="BI44" s="101">
        <v>0.69</v>
      </c>
      <c r="BJ44" s="93" t="s">
        <v>101</v>
      </c>
      <c r="BO44" s="76">
        <v>5.01</v>
      </c>
      <c r="BP44" s="76">
        <v>5.5</v>
      </c>
      <c r="BQ44" s="81">
        <v>3</v>
      </c>
      <c r="BR44" s="89">
        <f>MIN($BG$25:$BG$29)</f>
        <v>5</v>
      </c>
      <c r="BS44" s="89">
        <f>MAX($BG$25:$BG$29)</f>
        <v>25</v>
      </c>
      <c r="BT44" s="93">
        <v>0.12</v>
      </c>
      <c r="BU44" s="93">
        <v>0.35</v>
      </c>
      <c r="BV44" s="89">
        <f>MIN($BG$50:$BG$51)</f>
        <v>5</v>
      </c>
      <c r="BW44" s="89">
        <f>MAX($BG$50:$BG$51)</f>
        <v>10</v>
      </c>
      <c r="BX44" s="107">
        <v>0.1</v>
      </c>
      <c r="BY44" s="107">
        <v>0.4</v>
      </c>
      <c r="BZ44" s="101">
        <v>0.56999999999999995</v>
      </c>
      <c r="CA44" s="22" t="s">
        <v>105</v>
      </c>
    </row>
    <row r="45" spans="55:79" ht="16.5" thickTop="1" thickBot="1">
      <c r="BC45" s="102" t="str">
        <f t="shared" si="3"/>
        <v>115</v>
      </c>
      <c r="BD45" s="82">
        <v>1</v>
      </c>
      <c r="BE45" s="76">
        <v>3.01</v>
      </c>
      <c r="BF45" s="76">
        <v>4</v>
      </c>
      <c r="BG45" s="77">
        <v>15</v>
      </c>
      <c r="BH45" s="90">
        <v>25</v>
      </c>
      <c r="BI45" s="101">
        <v>0.69</v>
      </c>
      <c r="BJ45" s="93" t="s">
        <v>101</v>
      </c>
      <c r="BO45" s="76">
        <v>5.51</v>
      </c>
      <c r="BP45" s="76">
        <v>6</v>
      </c>
      <c r="BQ45" s="81">
        <v>4</v>
      </c>
      <c r="BR45" s="89">
        <f>MIN($BG$30:$BG$33)</f>
        <v>5</v>
      </c>
      <c r="BS45" s="89">
        <f>MAX($BG$30:$BG$33)</f>
        <v>20</v>
      </c>
      <c r="BT45" s="93">
        <v>0.14000000000000001</v>
      </c>
      <c r="BU45" s="93">
        <v>0.38</v>
      </c>
      <c r="BV45" s="89">
        <f>MIN($BG$52:$BG$53)</f>
        <v>5</v>
      </c>
      <c r="BW45" s="89">
        <f>MAX($BG$52:$BG$53)</f>
        <v>10</v>
      </c>
      <c r="BX45" s="107">
        <v>0.2</v>
      </c>
      <c r="BY45" s="107">
        <v>0.4</v>
      </c>
      <c r="BZ45" s="101">
        <v>0.54</v>
      </c>
      <c r="CA45" s="93" t="s">
        <v>103</v>
      </c>
    </row>
    <row r="46" spans="55:79" ht="16.5" thickTop="1" thickBot="1">
      <c r="BC46" s="102" t="str">
        <f t="shared" si="3"/>
        <v>120</v>
      </c>
      <c r="BD46" s="82">
        <v>1</v>
      </c>
      <c r="BE46" s="76">
        <v>3.01</v>
      </c>
      <c r="BF46" s="76">
        <v>4</v>
      </c>
      <c r="BG46" s="77">
        <v>20</v>
      </c>
      <c r="BH46" s="90">
        <v>35</v>
      </c>
      <c r="BI46" s="101">
        <v>0.69</v>
      </c>
      <c r="BJ46" s="93" t="s">
        <v>101</v>
      </c>
      <c r="BO46" s="76">
        <v>6.01</v>
      </c>
      <c r="BP46" s="76">
        <v>7</v>
      </c>
      <c r="BQ46" s="81">
        <v>5</v>
      </c>
      <c r="BR46" s="89">
        <f>MIN($BG$34:$BG$36)</f>
        <v>5</v>
      </c>
      <c r="BS46" s="89">
        <f>MAX($BG$34:$BG$36)</f>
        <v>15</v>
      </c>
      <c r="BT46" s="93">
        <v>0.16</v>
      </c>
      <c r="BU46" s="93">
        <v>0.43</v>
      </c>
      <c r="BV46" s="89">
        <f>MIN($BG$54:$BG$55)</f>
        <v>5</v>
      </c>
      <c r="BW46" s="89">
        <f>MAX($BG$54:$BG$55)</f>
        <v>10</v>
      </c>
      <c r="BX46" s="107">
        <v>0.2</v>
      </c>
      <c r="BY46" s="107">
        <v>0.4</v>
      </c>
      <c r="BZ46" s="101">
        <v>0.54</v>
      </c>
      <c r="CA46" s="93" t="s">
        <v>103</v>
      </c>
    </row>
    <row r="47" spans="55:79" ht="16.5" thickTop="1" thickBot="1">
      <c r="BC47" s="102" t="str">
        <f t="shared" si="3"/>
        <v>210</v>
      </c>
      <c r="BD47" s="82">
        <v>2</v>
      </c>
      <c r="BE47" s="76">
        <v>4.01</v>
      </c>
      <c r="BF47" s="76">
        <v>5</v>
      </c>
      <c r="BG47" s="77">
        <v>10</v>
      </c>
      <c r="BH47" s="90">
        <v>45</v>
      </c>
      <c r="BI47" s="101">
        <v>0.61</v>
      </c>
      <c r="BJ47" s="93" t="s">
        <v>98</v>
      </c>
      <c r="BK47" t="s">
        <v>102</v>
      </c>
    </row>
    <row r="48" spans="55:79" ht="16.5" thickTop="1" thickBot="1">
      <c r="BC48" s="102" t="str">
        <f t="shared" si="3"/>
        <v>215</v>
      </c>
      <c r="BD48" s="82">
        <v>2</v>
      </c>
      <c r="BE48" s="76">
        <v>4.01</v>
      </c>
      <c r="BF48" s="76">
        <v>5</v>
      </c>
      <c r="BG48" s="77">
        <v>15</v>
      </c>
      <c r="BH48" s="90">
        <v>70</v>
      </c>
      <c r="BI48" s="101">
        <v>0.61</v>
      </c>
      <c r="BJ48" s="93" t="s">
        <v>98</v>
      </c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</row>
    <row r="49" spans="55:79" ht="16.5" thickTop="1" thickBot="1">
      <c r="BC49" s="102" t="str">
        <f t="shared" si="3"/>
        <v>220</v>
      </c>
      <c r="BD49" s="82">
        <v>2</v>
      </c>
      <c r="BE49" s="76">
        <v>4.01</v>
      </c>
      <c r="BF49" s="76">
        <v>5</v>
      </c>
      <c r="BG49" s="77">
        <v>20</v>
      </c>
      <c r="BH49" s="90">
        <v>90</v>
      </c>
      <c r="BI49" s="101">
        <v>0.61</v>
      </c>
      <c r="BJ49" s="93" t="s">
        <v>98</v>
      </c>
      <c r="BN49" s="128"/>
      <c r="BO49" s="129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</row>
    <row r="50" spans="55:79" ht="16.5" thickTop="1" thickBot="1">
      <c r="BC50" s="102" t="str">
        <f t="shared" si="3"/>
        <v>35</v>
      </c>
      <c r="BD50" s="82">
        <v>3</v>
      </c>
      <c r="BE50" s="76">
        <v>5.01</v>
      </c>
      <c r="BF50" s="76">
        <v>5.5</v>
      </c>
      <c r="BG50" s="77">
        <v>5</v>
      </c>
      <c r="BH50" s="90">
        <v>30</v>
      </c>
      <c r="BI50" s="101">
        <v>0.56999999999999995</v>
      </c>
      <c r="BJ50" s="93" t="s">
        <v>104</v>
      </c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</row>
    <row r="51" spans="55:79" ht="16.5" thickTop="1" thickBot="1">
      <c r="BC51" s="102" t="str">
        <f t="shared" si="3"/>
        <v>310</v>
      </c>
      <c r="BD51" s="82">
        <v>3</v>
      </c>
      <c r="BE51" s="76">
        <v>5.01</v>
      </c>
      <c r="BF51" s="76">
        <v>5.5</v>
      </c>
      <c r="BG51" s="77">
        <v>10</v>
      </c>
      <c r="BH51" s="90">
        <v>60</v>
      </c>
      <c r="BI51" s="101">
        <v>0.56999999999999995</v>
      </c>
      <c r="BJ51" s="93" t="s">
        <v>104</v>
      </c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</row>
    <row r="52" spans="55:79" ht="23.25" customHeight="1" thickTop="1" thickBot="1">
      <c r="BC52" s="102" t="str">
        <f t="shared" si="3"/>
        <v>45</v>
      </c>
      <c r="BD52" s="82">
        <v>4</v>
      </c>
      <c r="BE52" s="76">
        <v>5.51</v>
      </c>
      <c r="BF52" s="76">
        <v>6</v>
      </c>
      <c r="BG52" s="77">
        <v>5</v>
      </c>
      <c r="BH52" s="90">
        <v>50</v>
      </c>
      <c r="BI52" s="101">
        <v>0.56999999999999995</v>
      </c>
      <c r="BJ52" s="93" t="s">
        <v>103</v>
      </c>
      <c r="BN52" s="128"/>
      <c r="BO52" s="130"/>
      <c r="BP52" s="130"/>
      <c r="BQ52" s="130"/>
      <c r="BR52" s="131"/>
      <c r="BS52" s="132"/>
      <c r="BT52" s="173"/>
      <c r="BU52" s="173"/>
      <c r="BV52" s="131"/>
      <c r="BW52" s="132"/>
      <c r="BX52" s="173"/>
      <c r="BY52" s="173"/>
      <c r="BZ52" s="133"/>
      <c r="CA52" s="134"/>
    </row>
    <row r="53" spans="55:79" ht="16.5" thickTop="1" thickBot="1">
      <c r="BC53" s="102" t="str">
        <f t="shared" si="3"/>
        <v>410</v>
      </c>
      <c r="BD53" s="82">
        <v>4</v>
      </c>
      <c r="BE53" s="76">
        <v>5.51</v>
      </c>
      <c r="BF53" s="76">
        <v>6</v>
      </c>
      <c r="BG53" s="77">
        <v>10</v>
      </c>
      <c r="BH53" s="90">
        <v>80</v>
      </c>
      <c r="BI53" s="101">
        <v>0.54</v>
      </c>
      <c r="BJ53" s="93" t="s">
        <v>103</v>
      </c>
      <c r="BN53" s="128"/>
      <c r="BO53" s="129"/>
      <c r="BP53" s="129"/>
      <c r="BQ53" s="135"/>
      <c r="BR53" s="136"/>
      <c r="BS53" s="136"/>
      <c r="BT53" s="106"/>
      <c r="BU53" s="106"/>
      <c r="BV53" s="136"/>
      <c r="BW53" s="136"/>
      <c r="BX53" s="137"/>
      <c r="BY53" s="137"/>
      <c r="BZ53" s="138"/>
      <c r="CA53" s="139"/>
    </row>
    <row r="54" spans="55:79" ht="16.5" thickTop="1" thickBot="1">
      <c r="BC54" s="102" t="str">
        <f t="shared" si="3"/>
        <v>55</v>
      </c>
      <c r="BD54" s="82">
        <v>5</v>
      </c>
      <c r="BE54" s="76">
        <v>6.01</v>
      </c>
      <c r="BF54" s="76">
        <v>7</v>
      </c>
      <c r="BG54" s="77">
        <v>5</v>
      </c>
      <c r="BH54" s="90">
        <v>60</v>
      </c>
      <c r="BI54" s="101">
        <v>0.54</v>
      </c>
      <c r="BJ54" s="93" t="s">
        <v>103</v>
      </c>
      <c r="BN54" s="128"/>
      <c r="BO54" s="129"/>
      <c r="BP54" s="129"/>
      <c r="BQ54" s="135"/>
      <c r="BR54" s="136"/>
      <c r="BS54" s="136"/>
      <c r="BT54" s="106"/>
      <c r="BU54" s="106"/>
      <c r="BV54" s="136"/>
      <c r="BW54" s="136"/>
      <c r="BX54" s="137"/>
      <c r="BY54" s="137"/>
      <c r="BZ54" s="138"/>
      <c r="CA54" s="140"/>
    </row>
    <row r="55" spans="55:79" ht="16.5" thickTop="1" thickBot="1">
      <c r="BC55" s="102" t="str">
        <f t="shared" si="3"/>
        <v>510</v>
      </c>
      <c r="BD55" s="82">
        <v>5</v>
      </c>
      <c r="BE55" s="76">
        <v>6.01</v>
      </c>
      <c r="BF55" s="76">
        <v>7</v>
      </c>
      <c r="BG55" s="77">
        <v>10</v>
      </c>
      <c r="BH55" s="90">
        <v>90</v>
      </c>
      <c r="BI55" s="101">
        <v>0.54</v>
      </c>
      <c r="BJ55" s="93" t="s">
        <v>103</v>
      </c>
      <c r="BN55" s="128"/>
      <c r="BO55" s="129"/>
      <c r="BP55" s="129"/>
      <c r="BQ55" s="135"/>
      <c r="BR55" s="136"/>
      <c r="BS55" s="136"/>
      <c r="BT55" s="140"/>
      <c r="BU55" s="140"/>
      <c r="BV55" s="136"/>
      <c r="BW55" s="136"/>
      <c r="BX55" s="137"/>
      <c r="BY55" s="137"/>
      <c r="BZ55" s="138"/>
      <c r="CA55" s="139"/>
    </row>
    <row r="56" spans="55:79" ht="15.75" thickTop="1">
      <c r="BN56" s="128"/>
      <c r="BO56" s="129"/>
      <c r="BP56" s="129"/>
      <c r="BQ56" s="135"/>
      <c r="BR56" s="136"/>
      <c r="BS56" s="136"/>
      <c r="BT56" s="140"/>
      <c r="BU56" s="140"/>
      <c r="BV56" s="136"/>
      <c r="BW56" s="136"/>
      <c r="BX56" s="137"/>
      <c r="BY56" s="137"/>
      <c r="BZ56" s="138"/>
      <c r="CA56" s="139"/>
    </row>
    <row r="57" spans="55:79" ht="15">
      <c r="BN57" s="128"/>
      <c r="BO57" s="129"/>
      <c r="BP57" s="129"/>
      <c r="BQ57" s="135"/>
      <c r="BR57" s="136"/>
      <c r="BS57" s="136"/>
      <c r="BT57" s="140"/>
      <c r="BU57" s="140"/>
      <c r="BV57" s="136"/>
      <c r="BW57" s="136"/>
      <c r="BX57" s="137"/>
      <c r="BY57" s="137"/>
      <c r="BZ57" s="138"/>
      <c r="CA57" s="140"/>
    </row>
    <row r="58" spans="55:79" ht="15">
      <c r="BN58" s="128"/>
      <c r="BO58" s="129"/>
      <c r="BP58" s="129"/>
      <c r="BQ58" s="135"/>
      <c r="BR58" s="136"/>
      <c r="BS58" s="136"/>
      <c r="BT58" s="140"/>
      <c r="BU58" s="140"/>
      <c r="BV58" s="136"/>
      <c r="BW58" s="136"/>
      <c r="BX58" s="137"/>
      <c r="BY58" s="137"/>
      <c r="BZ58" s="138"/>
      <c r="CA58" s="140"/>
    </row>
  </sheetData>
  <mergeCells count="4">
    <mergeCell ref="BT40:BU40"/>
    <mergeCell ref="BX40:BY40"/>
    <mergeCell ref="BT52:BU52"/>
    <mergeCell ref="BX52:BY52"/>
  </mergeCells>
  <phoneticPr fontId="6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Calcolatore  con maggiorata  1</vt:lpstr>
      <vt:lpstr>Maggiorate con sblocco Funbonus</vt:lpstr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NUOVA CRIMAR SRL P.Iva 09311681218</dc:creator>
  <cp:lastModifiedBy>Roberto</cp:lastModifiedBy>
  <dcterms:created xsi:type="dcterms:W3CDTF">2024-10-13T08:51:48Z</dcterms:created>
  <dcterms:modified xsi:type="dcterms:W3CDTF">2024-10-29T10:48:42Z</dcterms:modified>
</cp:coreProperties>
</file>